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 PC\Documents\I Am A Polar Bear\Blog\--to keep\Tools\"/>
    </mc:Choice>
  </mc:AlternateContent>
  <xr:revisionPtr revIDLastSave="0" documentId="13_ncr:1_{3EC6C0AD-D7DA-47F3-B620-5214CB8CD48C}" xr6:coauthVersionLast="45" xr6:coauthVersionMax="45" xr10:uidLastSave="{00000000-0000-0000-0000-000000000000}"/>
  <workbookProtection workbookAlgorithmName="SHA-512" workbookHashValue="iqvlS768w1cGKlx357VLbGcFtLYuSZQSKdJU5yaYzkyoogcvlktk8B4ExIjm77V54KBP9Ed+IxTJWOhQUGJD7w==" workbookSaltValue="pbMV7FCg1IusvQVYe4UG6Q==" workbookSpinCount="100000" lockStructure="1"/>
  <bookViews>
    <workbookView xWindow="20370" yWindow="-120" windowWidth="20730" windowHeight="11160" firstSheet="1" activeTab="1" xr2:uid="{9A3A030A-6F3F-4681-8304-CE89B8C9E871}"/>
  </bookViews>
  <sheets>
    <sheet name="V1" sheetId="1" state="hidden" r:id="rId1"/>
    <sheet name="Route card" sheetId="5" r:id="rId2"/>
    <sheet name="Calculation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5" l="1"/>
  <c r="E29" i="5"/>
  <c r="G27" i="5"/>
  <c r="E27" i="5"/>
  <c r="G25" i="5"/>
  <c r="E25" i="5"/>
  <c r="G23" i="5"/>
  <c r="E23" i="5"/>
  <c r="G21" i="5"/>
  <c r="E21" i="5"/>
  <c r="G19" i="5"/>
  <c r="E19" i="5"/>
  <c r="G17" i="5"/>
  <c r="E17" i="5"/>
  <c r="G15" i="5"/>
  <c r="E15" i="5"/>
  <c r="G13" i="5"/>
  <c r="E13" i="5"/>
  <c r="G11" i="5"/>
  <c r="E11" i="5"/>
  <c r="G9" i="5"/>
  <c r="E9" i="5"/>
  <c r="I9" i="5" l="1"/>
  <c r="H200" i="5"/>
  <c r="H201" i="5" s="1"/>
  <c r="H202" i="5" s="1"/>
  <c r="E3" i="2"/>
  <c r="H203" i="5" l="1"/>
  <c r="H204" i="5" s="1"/>
  <c r="H205" i="5" s="1"/>
  <c r="H206" i="5" s="1"/>
  <c r="H37" i="5" s="1"/>
  <c r="F37" i="5" l="1"/>
  <c r="D37" i="5"/>
  <c r="G35" i="5"/>
  <c r="E35" i="5"/>
  <c r="G33" i="5"/>
  <c r="E33" i="5"/>
  <c r="I33" i="5" s="1"/>
  <c r="J33" i="5" s="1"/>
  <c r="G31" i="5"/>
  <c r="E31" i="5"/>
  <c r="I29" i="5"/>
  <c r="I25" i="5"/>
  <c r="I21" i="5"/>
  <c r="I17" i="5"/>
  <c r="I13" i="5"/>
  <c r="G7" i="5"/>
  <c r="E7" i="5"/>
  <c r="G3" i="2"/>
  <c r="G4" i="2" s="1"/>
  <c r="G5" i="2" s="1"/>
  <c r="G200" i="5" l="1"/>
  <c r="G201" i="5" s="1"/>
  <c r="G202" i="5" s="1"/>
  <c r="G203" i="5" s="1"/>
  <c r="G204" i="5" s="1"/>
  <c r="G205" i="5" s="1"/>
  <c r="G206" i="5" s="1"/>
  <c r="G37" i="5" s="1"/>
  <c r="E200" i="5"/>
  <c r="I7" i="5"/>
  <c r="I11" i="5"/>
  <c r="I15" i="5"/>
  <c r="I19" i="5"/>
  <c r="I23" i="5"/>
  <c r="I27" i="5"/>
  <c r="I31" i="5"/>
  <c r="I35" i="5"/>
  <c r="J35" i="5" s="1"/>
  <c r="G6" i="2"/>
  <c r="G7" i="2" s="1"/>
  <c r="G8" i="2" s="1"/>
  <c r="G9" i="2" s="1"/>
  <c r="H37" i="1" s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J7" i="5" l="1"/>
  <c r="J9" i="5" s="1"/>
  <c r="J11" i="5" s="1"/>
  <c r="J13" i="5" s="1"/>
  <c r="J15" i="5" s="1"/>
  <c r="J17" i="5" s="1"/>
  <c r="J19" i="5" s="1"/>
  <c r="J21" i="5" s="1"/>
  <c r="J23" i="5" s="1"/>
  <c r="J25" i="5" s="1"/>
  <c r="J27" i="5" s="1"/>
  <c r="J29" i="5" s="1"/>
  <c r="J31" i="5" s="1"/>
  <c r="I200" i="5"/>
  <c r="I201" i="5" s="1"/>
  <c r="I202" i="5" s="1"/>
  <c r="I203" i="5" s="1"/>
  <c r="I204" i="5" s="1"/>
  <c r="I205" i="5" s="1"/>
  <c r="I206" i="5" s="1"/>
  <c r="I37" i="5" s="1"/>
  <c r="E201" i="5"/>
  <c r="E202" i="5" s="1"/>
  <c r="E203" i="5" s="1"/>
  <c r="E204" i="5" s="1"/>
  <c r="E205" i="5" s="1"/>
  <c r="E206" i="5" s="1"/>
  <c r="E37" i="5" s="1"/>
  <c r="F3" i="2"/>
  <c r="F4" i="2" s="1"/>
  <c r="F5" i="2" s="1"/>
  <c r="F6" i="2" s="1"/>
  <c r="F7" i="2" s="1"/>
  <c r="F8" i="2" s="1"/>
  <c r="F9" i="2" s="1"/>
  <c r="F37" i="1"/>
  <c r="D37" i="1"/>
  <c r="E35" i="1"/>
  <c r="I35" i="1" s="1"/>
  <c r="E33" i="1"/>
  <c r="I33" i="1" s="1"/>
  <c r="E31" i="1"/>
  <c r="I31" i="1" s="1"/>
  <c r="E29" i="1"/>
  <c r="I29" i="1" s="1"/>
  <c r="E27" i="1"/>
  <c r="I27" i="1" s="1"/>
  <c r="E25" i="1"/>
  <c r="I25" i="1" s="1"/>
  <c r="E23" i="1"/>
  <c r="E21" i="1"/>
  <c r="I21" i="1" s="1"/>
  <c r="E19" i="1"/>
  <c r="E17" i="1"/>
  <c r="E15" i="1"/>
  <c r="I15" i="1" s="1"/>
  <c r="E13" i="1"/>
  <c r="E11" i="1"/>
  <c r="I11" i="1" s="1"/>
  <c r="E9" i="1"/>
  <c r="E7" i="1"/>
  <c r="C4" i="2"/>
  <c r="C3" i="2"/>
  <c r="C2" i="2"/>
  <c r="C1" i="2"/>
  <c r="J37" i="5" l="1"/>
  <c r="G37" i="1"/>
  <c r="J35" i="1"/>
  <c r="J33" i="1"/>
  <c r="J31" i="1"/>
  <c r="I7" i="1"/>
  <c r="I23" i="1"/>
  <c r="I19" i="1"/>
  <c r="I17" i="1"/>
  <c r="I13" i="1"/>
  <c r="I9" i="1"/>
  <c r="K7" i="2" l="1"/>
  <c r="K9" i="2" s="1"/>
  <c r="K11" i="2" s="1"/>
  <c r="K13" i="2" s="1"/>
  <c r="K15" i="2" s="1"/>
  <c r="K17" i="2" s="1"/>
  <c r="K19" i="2" s="1"/>
  <c r="K21" i="2" s="1"/>
  <c r="K23" i="2" s="1"/>
  <c r="K25" i="2" s="1"/>
  <c r="K27" i="2" s="1"/>
  <c r="K29" i="2" s="1"/>
  <c r="K31" i="2" s="1"/>
  <c r="K33" i="2" s="1"/>
  <c r="K35" i="2" s="1"/>
  <c r="H3" i="2"/>
  <c r="H4" i="2" s="1"/>
  <c r="H5" i="2" s="1"/>
  <c r="H6" i="2" s="1"/>
  <c r="H7" i="2" s="1"/>
  <c r="H8" i="2" s="1"/>
  <c r="H9" i="2" s="1"/>
  <c r="E4" i="2"/>
  <c r="E5" i="2" s="1"/>
  <c r="L11" i="2" l="1"/>
  <c r="M11" i="2" s="1"/>
  <c r="N11" i="2" s="1"/>
  <c r="O11" i="2" s="1"/>
  <c r="P11" i="2" s="1"/>
  <c r="L9" i="2"/>
  <c r="M9" i="2" s="1"/>
  <c r="L7" i="2"/>
  <c r="M7" i="2" s="1"/>
  <c r="E6" i="2"/>
  <c r="E7" i="2" s="1"/>
  <c r="E8" i="2" s="1"/>
  <c r="E9" i="2" s="1"/>
  <c r="J37" i="1"/>
  <c r="I37" i="1"/>
  <c r="E37" i="1" l="1"/>
  <c r="J11" i="1"/>
  <c r="L13" i="2"/>
  <c r="M13" i="2" s="1"/>
  <c r="N13" i="2" s="1"/>
  <c r="O13" i="2" s="1"/>
  <c r="P13" i="2" s="1"/>
  <c r="N7" i="2"/>
  <c r="O7" i="2" s="1"/>
  <c r="P7" i="2" s="1"/>
  <c r="J7" i="1" s="1"/>
  <c r="N9" i="2"/>
  <c r="O9" i="2" s="1"/>
  <c r="P9" i="2" s="1"/>
  <c r="J9" i="1" s="1"/>
  <c r="J13" i="1" l="1"/>
  <c r="L15" i="2"/>
  <c r="M15" i="2" s="1"/>
  <c r="N15" i="2" l="1"/>
  <c r="O15" i="2" s="1"/>
  <c r="P15" i="2" s="1"/>
  <c r="L17" i="2"/>
  <c r="M17" i="2" s="1"/>
  <c r="J15" i="1" l="1"/>
  <c r="N17" i="2"/>
  <c r="O17" i="2" s="1"/>
  <c r="P17" i="2" s="1"/>
  <c r="L19" i="2"/>
  <c r="M19" i="2" s="1"/>
  <c r="J17" i="1" l="1"/>
  <c r="N19" i="2"/>
  <c r="O19" i="2" s="1"/>
  <c r="P19" i="2" s="1"/>
  <c r="L21" i="2"/>
  <c r="M21" i="2" s="1"/>
  <c r="J19" i="1" l="1"/>
  <c r="L23" i="2"/>
  <c r="M23" i="2" s="1"/>
  <c r="N21" i="2"/>
  <c r="O21" i="2" s="1"/>
  <c r="P21" i="2" s="1"/>
  <c r="J21" i="1" l="1"/>
  <c r="L25" i="2"/>
  <c r="M25" i="2" s="1"/>
  <c r="N25" i="2" s="1"/>
  <c r="O25" i="2" s="1"/>
  <c r="P25" i="2" s="1"/>
  <c r="N23" i="2"/>
  <c r="O23" i="2" s="1"/>
  <c r="P23" i="2" s="1"/>
  <c r="J23" i="1" l="1"/>
  <c r="J25" i="1"/>
  <c r="L27" i="2"/>
  <c r="M27" i="2" s="1"/>
  <c r="N27" i="2" s="1"/>
  <c r="O27" i="2" s="1"/>
  <c r="P27" i="2" s="1"/>
  <c r="J27" i="1" l="1"/>
  <c r="L29" i="2"/>
  <c r="M29" i="2" s="1"/>
  <c r="L31" i="2" l="1"/>
  <c r="M31" i="2" s="1"/>
  <c r="N29" i="2"/>
  <c r="O29" i="2" s="1"/>
  <c r="P29" i="2" s="1"/>
  <c r="J29" i="1" l="1"/>
  <c r="N31" i="2"/>
  <c r="O31" i="2" s="1"/>
  <c r="P31" i="2" s="1"/>
  <c r="L33" i="2"/>
  <c r="M33" i="2" s="1"/>
  <c r="N33" i="2" s="1"/>
  <c r="O33" i="2" s="1"/>
  <c r="P33" i="2" s="1"/>
  <c r="L35" i="2" l="1"/>
  <c r="M35" i="2" s="1"/>
  <c r="N35" i="2" l="1"/>
  <c r="O35" i="2" s="1"/>
  <c r="P35" i="2" s="1"/>
</calcChain>
</file>

<file path=xl/sharedStrings.xml><?xml version="1.0" encoding="utf-8"?>
<sst xmlns="http://schemas.openxmlformats.org/spreadsheetml/2006/main" count="177" uniqueCount="82">
  <si>
    <t>To</t>
  </si>
  <si>
    <t>Direction or bearing</t>
  </si>
  <si>
    <t>Distance
KM</t>
  </si>
  <si>
    <t>Time est
Minutes</t>
  </si>
  <si>
    <t>Height climbed
Metres</t>
  </si>
  <si>
    <t>Overall time for leg
Minutes</t>
  </si>
  <si>
    <t>Grid ref:</t>
  </si>
  <si>
    <t>Car park west of Saddle Tor</t>
  </si>
  <si>
    <t>Saddle Tor</t>
  </si>
  <si>
    <t>NE</t>
  </si>
  <si>
    <t>Total walk time</t>
  </si>
  <si>
    <t>Haytor Rocks</t>
  </si>
  <si>
    <t>Haytor Quarries</t>
  </si>
  <si>
    <t>Smallacombe Rocks</t>
  </si>
  <si>
    <t>Footpath below rocks</t>
  </si>
  <si>
    <t>Footpath below Greator</t>
  </si>
  <si>
    <t>Hound Tor</t>
  </si>
  <si>
    <t>To footpath</t>
  </si>
  <si>
    <t>Car park north of Top Tor</t>
  </si>
  <si>
    <t>Top Tor</t>
  </si>
  <si>
    <t>Hemsworthy Gate</t>
  </si>
  <si>
    <t>Saddle Tor car park</t>
  </si>
  <si>
    <t>Total</t>
  </si>
  <si>
    <t>NNE</t>
  </si>
  <si>
    <t>NW</t>
  </si>
  <si>
    <t>W</t>
  </si>
  <si>
    <t>SW</t>
  </si>
  <si>
    <t>SE</t>
  </si>
  <si>
    <t>E</t>
  </si>
  <si>
    <t>Plod (2 km/hr)</t>
  </si>
  <si>
    <t>Group (3 km/hr)</t>
  </si>
  <si>
    <t>Steady (4 km/hr)</t>
  </si>
  <si>
    <t>Fast (5 km/hr)</t>
  </si>
  <si>
    <t>Time for lunch etc
Minutes</t>
  </si>
  <si>
    <t>Starting at:</t>
  </si>
  <si>
    <t>Select walking speed:</t>
  </si>
  <si>
    <t>Walk across the moor from car park to Saddle Tor</t>
  </si>
  <si>
    <t>Cross moor to Haytor Rocks</t>
  </si>
  <si>
    <t>Follow track across moor to rocks</t>
  </si>
  <si>
    <t>Downhill to where footpath meets Becka Brook</t>
  </si>
  <si>
    <t>Follow path across non-access land to below Greator</t>
  </si>
  <si>
    <t>Follow track up to top of Hound Tor</t>
  </si>
  <si>
    <t>Downhill to meet path by road</t>
  </si>
  <si>
    <t>Follow minor roads to car park north of Top Tor.</t>
  </si>
  <si>
    <t>Follow track to car park at junction of roads</t>
  </si>
  <si>
    <t>Walk across moor back to car</t>
  </si>
  <si>
    <t>Extra time for height
Minutes</t>
  </si>
  <si>
    <t>Walk down NE side of tor to tramway. Follow to quarries.</t>
  </si>
  <si>
    <t>Description/Notes/Escape route</t>
  </si>
  <si>
    <t>Date:</t>
  </si>
  <si>
    <t>Saddle Tor - Haytor- Hound Tor - Top Tor circle</t>
  </si>
  <si>
    <t>Total minutes</t>
  </si>
  <si>
    <t>Mins / 60</t>
  </si>
  <si>
    <t>Rounddown</t>
  </si>
  <si>
    <t>Full hours in minutes</t>
  </si>
  <si>
    <t>Mins short of full hours</t>
  </si>
  <si>
    <t>Leftover mins rounded</t>
  </si>
  <si>
    <t>Concatenate</t>
  </si>
  <si>
    <t>Cumulative mins</t>
  </si>
  <si>
    <t>Row 1</t>
  </si>
  <si>
    <t>Row 2</t>
  </si>
  <si>
    <t>Row 3</t>
  </si>
  <si>
    <t>Row 5</t>
  </si>
  <si>
    <t>Row 4</t>
  </si>
  <si>
    <t>Row 7</t>
  </si>
  <si>
    <t>Row 6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</si>
  <si>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</si>
  <si>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</si>
  <si>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</si>
  <si>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</si>
  <si>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</si>
  <si>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</si>
  <si>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</si>
  <si>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</si>
  <si>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Cumulative minutes</t>
  </si>
  <si>
    <t>/60</t>
  </si>
  <si>
    <t>rounddown</t>
  </si>
  <si>
    <t>Full hours in mins</t>
  </si>
  <si>
    <t>Leftover minutes</t>
  </si>
  <si>
    <t>concatenate</t>
  </si>
  <si>
    <t>Time at end of leg</t>
  </si>
  <si>
    <t>Departure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</si>
</sst>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86E8F"/>
      <name val="Calibri"/>
      <family val="2"/>
      <scheme val="minor"/>
    </font>
    <font>
      <b/>
      <sz val="8"/>
      <color rgb="FF086E8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6D616"/>
        <bgColor indexed="64"/>
      </patternFill>
    </fill>
    <fill>
      <patternFill patternType="solid">
        <fgColor rgb="FFDEF6F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18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19" xfId="0" applyFont="1" applyFill="1" applyBorder="1" applyAlignment="1" applyProtection="1">
      <alignment horizontal="left" vertical="center" wrapText="1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0" fillId="4" borderId="0" xfId="0" applyFill="1"/>
    <xf numFmtId="0" fontId="0" fillId="0" borderId="27" xfId="0" applyBorder="1"/>
    <xf numFmtId="0" fontId="0" fillId="0" borderId="0" xfId="0" applyFill="1" applyBorder="1"/>
    <xf numFmtId="0" fontId="0" fillId="0" borderId="0" xfId="0" applyBorder="1"/>
    <xf numFmtId="2" fontId="0" fillId="0" borderId="0" xfId="0" applyNumberFormat="1" applyFill="1" applyBorder="1"/>
    <xf numFmtId="20" fontId="0" fillId="0" borderId="27" xfId="0" applyNumberFormat="1" applyBorder="1"/>
    <xf numFmtId="0" fontId="4" fillId="2" borderId="25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20" fontId="5" fillId="0" borderId="28" xfId="0" applyNumberFormat="1" applyFont="1" applyFill="1" applyBorder="1" applyAlignment="1" applyProtection="1">
      <alignment vertical="center"/>
    </xf>
    <xf numFmtId="20" fontId="2" fillId="0" borderId="5" xfId="0" applyNumberFormat="1" applyFont="1" applyFill="1" applyBorder="1" applyAlignment="1">
      <alignment horizontal="center" vertical="center"/>
    </xf>
    <xf numFmtId="14" fontId="1" fillId="0" borderId="26" xfId="0" applyNumberFormat="1" applyFont="1" applyBorder="1" applyAlignment="1">
      <alignment horizontal="left" vertical="center"/>
    </xf>
    <xf numFmtId="14" fontId="1" fillId="0" borderId="25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3" borderId="20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0" fontId="4" fillId="2" borderId="26" xfId="0" applyNumberFormat="1" applyFont="1" applyFill="1" applyBorder="1" applyAlignment="1" applyProtection="1">
      <alignment horizontal="center" vertical="center"/>
      <protection locked="0"/>
    </xf>
    <xf numFmtId="20" fontId="4" fillId="2" borderId="25" xfId="0" applyNumberFormat="1" applyFont="1" applyFill="1" applyBorder="1" applyAlignment="1" applyProtection="1">
      <alignment horizontal="center" vertical="center"/>
      <protection locked="0"/>
    </xf>
    <xf numFmtId="14" fontId="2" fillId="3" borderId="26" xfId="0" applyNumberFormat="1" applyFont="1" applyFill="1" applyBorder="1" applyAlignment="1" applyProtection="1">
      <alignment horizontal="center" vertical="center"/>
      <protection locked="0"/>
    </xf>
    <xf numFmtId="14" fontId="2" fillId="3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49" fontId="1" fillId="3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1" fontId="1" fillId="0" borderId="20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F6FE"/>
      <color rgb="FF086E8F"/>
      <color rgb="FFF6D616"/>
      <color rgb="FFE8F9FE"/>
      <color rgb="FFD0F2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0</xdr:row>
      <xdr:rowOff>57150</xdr:rowOff>
    </xdr:from>
    <xdr:to>
      <xdr:col>9</xdr:col>
      <xdr:colOff>533400</xdr:colOff>
      <xdr:row>2</xdr:row>
      <xdr:rowOff>342900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038581-9C08-4374-9E30-EDB2C36A3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57150"/>
          <a:ext cx="676275" cy="676275"/>
        </a:xfrm>
        <a:prstGeom prst="rect">
          <a:avLst/>
        </a:prstGeom>
      </xdr:spPr>
    </xdr:pic>
    <xdr:clientData/>
  </xdr:twoCellAnchor>
  <xdr:oneCellAnchor>
    <xdr:from>
      <xdr:col>9</xdr:col>
      <xdr:colOff>447676</xdr:colOff>
      <xdr:row>0</xdr:row>
      <xdr:rowOff>114300</xdr:rowOff>
    </xdr:from>
    <xdr:ext cx="2514599" cy="53585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8AE14F9-29F3-47B7-8C99-2DCE8D3A2642}"/>
            </a:ext>
          </a:extLst>
        </xdr:cNvPr>
        <xdr:cNvSpPr txBox="1"/>
      </xdr:nvSpPr>
      <xdr:spPr>
        <a:xfrm>
          <a:off x="7248526" y="114300"/>
          <a:ext cx="2514599" cy="5358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2000">
              <a:solidFill>
                <a:srgbClr val="086E8F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i</a:t>
          </a:r>
          <a:r>
            <a:rPr lang="en-GB" sz="2000" b="1">
              <a:solidFill>
                <a:srgbClr val="086E8F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am</a:t>
          </a:r>
          <a:r>
            <a:rPr lang="en-GB" sz="2000">
              <a:solidFill>
                <a:srgbClr val="086E8F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a</a:t>
          </a:r>
          <a:r>
            <a:rPr lang="en-GB" sz="2000" b="1">
              <a:solidFill>
                <a:srgbClr val="086E8F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polar</a:t>
          </a:r>
          <a:r>
            <a:rPr lang="en-GB" sz="2000">
              <a:solidFill>
                <a:srgbClr val="086E8F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bear.com</a:t>
          </a:r>
        </a:p>
      </xdr:txBody>
    </xdr:sp>
    <xdr:clientData/>
  </xdr:oneCellAnchor>
  <xdr:twoCellAnchor editAs="oneCell">
    <xdr:from>
      <xdr:col>0</xdr:col>
      <xdr:colOff>9524</xdr:colOff>
      <xdr:row>0</xdr:row>
      <xdr:rowOff>9525</xdr:rowOff>
    </xdr:from>
    <xdr:to>
      <xdr:col>10</xdr:col>
      <xdr:colOff>2209799</xdr:colOff>
      <xdr:row>0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E5DF2CD-A068-49B8-9D1E-57B7CB9B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9525"/>
          <a:ext cx="96297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10</xdr:col>
      <xdr:colOff>2209800</xdr:colOff>
      <xdr:row>0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93055-B8B6-4A6E-AA80-B4E02321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96297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447676</xdr:colOff>
      <xdr:row>0</xdr:row>
      <xdr:rowOff>114300</xdr:rowOff>
    </xdr:from>
    <xdr:ext cx="2438400" cy="53585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FA774AE-BB9A-47AC-A5A7-F8DF9956A258}"/>
            </a:ext>
          </a:extLst>
        </xdr:cNvPr>
        <xdr:cNvSpPr txBox="1"/>
      </xdr:nvSpPr>
      <xdr:spPr>
        <a:xfrm>
          <a:off x="7248526" y="114300"/>
          <a:ext cx="2438400" cy="5358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2000">
              <a:solidFill>
                <a:srgbClr val="086E8F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i</a:t>
          </a:r>
          <a:r>
            <a:rPr lang="en-GB" sz="2000" b="1">
              <a:solidFill>
                <a:srgbClr val="086E8F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am</a:t>
          </a:r>
          <a:r>
            <a:rPr lang="en-GB" sz="2000">
              <a:solidFill>
                <a:srgbClr val="086E8F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a</a:t>
          </a:r>
          <a:r>
            <a:rPr lang="en-GB" sz="2000" b="1">
              <a:solidFill>
                <a:srgbClr val="086E8F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polar</a:t>
          </a:r>
          <a:r>
            <a:rPr lang="en-GB" sz="2000">
              <a:solidFill>
                <a:srgbClr val="086E8F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bear.com</a:t>
          </a:r>
        </a:p>
      </xdr:txBody>
    </xdr:sp>
    <xdr:clientData/>
  </xdr:oneCellAnchor>
  <xdr:twoCellAnchor editAs="oneCell">
    <xdr:from>
      <xdr:col>8</xdr:col>
      <xdr:colOff>485775</xdr:colOff>
      <xdr:row>0</xdr:row>
      <xdr:rowOff>57150</xdr:rowOff>
    </xdr:from>
    <xdr:to>
      <xdr:col>9</xdr:col>
      <xdr:colOff>533400</xdr:colOff>
      <xdr:row>2</xdr:row>
      <xdr:rowOff>342900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F543CEA-1ACB-468C-B3F1-1215FD4F9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57150"/>
          <a:ext cx="6762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36AF3-D853-4326-845E-C9669BC89B37}">
  <dimension ref="A2:K453"/>
  <sheetViews>
    <sheetView showGridLines="0" showZeros="0" zoomScaleNormal="100" workbookViewId="0">
      <pane ySplit="6" topLeftCell="A7" activePane="bottomLeft" state="frozen"/>
      <selection pane="bottomLeft" activeCell="J9" sqref="J9:J10"/>
    </sheetView>
  </sheetViews>
  <sheetFormatPr defaultRowHeight="15" x14ac:dyDescent="0.25"/>
  <cols>
    <col min="1" max="1" width="11.85546875" customWidth="1"/>
    <col min="2" max="2" width="24.140625" style="3" customWidth="1"/>
    <col min="3" max="10" width="9.42578125" customWidth="1"/>
    <col min="11" max="11" width="33.28515625" customWidth="1"/>
    <col min="12" max="16" width="13.5703125" customWidth="1"/>
  </cols>
  <sheetData>
    <row r="2" spans="1:11" ht="15.75" thickBot="1" x14ac:dyDescent="0.3"/>
    <row r="3" spans="1:11" ht="38.25" customHeight="1" thickBot="1" x14ac:dyDescent="0.3">
      <c r="A3" s="9" t="s">
        <v>35</v>
      </c>
      <c r="B3" s="10" t="s">
        <v>31</v>
      </c>
      <c r="C3" s="22" t="s">
        <v>49</v>
      </c>
      <c r="D3" s="38">
        <v>44093</v>
      </c>
      <c r="E3" s="39"/>
      <c r="F3" s="40" t="s">
        <v>50</v>
      </c>
      <c r="G3" s="41"/>
      <c r="H3" s="42"/>
    </row>
    <row r="4" spans="1:11" ht="6" customHeight="1" thickBot="1" x14ac:dyDescent="0.3"/>
    <row r="5" spans="1:11" s="1" customFormat="1" ht="20.25" customHeight="1" thickTop="1" x14ac:dyDescent="0.2">
      <c r="A5" s="15" t="s">
        <v>34</v>
      </c>
      <c r="B5" s="23" t="s">
        <v>7</v>
      </c>
      <c r="C5" s="53" t="s">
        <v>1</v>
      </c>
      <c r="D5" s="53" t="s">
        <v>2</v>
      </c>
      <c r="E5" s="53" t="s">
        <v>3</v>
      </c>
      <c r="F5" s="53" t="s">
        <v>4</v>
      </c>
      <c r="G5" s="53" t="s">
        <v>46</v>
      </c>
      <c r="H5" s="53" t="s">
        <v>33</v>
      </c>
      <c r="I5" s="53" t="s">
        <v>5</v>
      </c>
      <c r="J5" s="53" t="s">
        <v>10</v>
      </c>
      <c r="K5" s="53" t="s">
        <v>48</v>
      </c>
    </row>
    <row r="6" spans="1:11" s="1" customFormat="1" ht="20.25" customHeight="1" thickBot="1" x14ac:dyDescent="0.25">
      <c r="A6" s="16" t="s">
        <v>6</v>
      </c>
      <c r="B6" s="24">
        <v>749762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s="2" customFormat="1" ht="12.75" customHeight="1" thickTop="1" x14ac:dyDescent="0.25">
      <c r="A7" s="17" t="s">
        <v>0</v>
      </c>
      <c r="B7" s="11" t="s">
        <v>8</v>
      </c>
      <c r="C7" s="55" t="s">
        <v>9</v>
      </c>
      <c r="D7" s="55">
        <v>0.4</v>
      </c>
      <c r="E7" s="57">
        <f>(D7/(VLOOKUP($B$3,Calculations!$A$1:$B$4,2,FALSE)))*60</f>
        <v>6</v>
      </c>
      <c r="F7" s="55">
        <v>30</v>
      </c>
      <c r="G7" s="57">
        <f>(F7/10)*1</f>
        <v>3</v>
      </c>
      <c r="H7" s="55"/>
      <c r="I7" s="57">
        <f>E7+G7+H7</f>
        <v>9</v>
      </c>
      <c r="J7" s="50" t="str">
        <f>IF(I7=0,"",Calculations!P7)</f>
        <v>0hr 9min</v>
      </c>
      <c r="K7" s="51" t="s">
        <v>36</v>
      </c>
    </row>
    <row r="8" spans="1:11" s="2" customFormat="1" ht="12.75" customHeight="1" x14ac:dyDescent="0.25">
      <c r="A8" s="18" t="s">
        <v>6</v>
      </c>
      <c r="B8" s="12">
        <v>751764</v>
      </c>
      <c r="C8" s="56"/>
      <c r="D8" s="56"/>
      <c r="E8" s="58"/>
      <c r="F8" s="56"/>
      <c r="G8" s="58"/>
      <c r="H8" s="56"/>
      <c r="I8" s="58"/>
      <c r="J8" s="43"/>
      <c r="K8" s="52"/>
    </row>
    <row r="9" spans="1:11" s="2" customFormat="1" ht="12.75" customHeight="1" x14ac:dyDescent="0.25">
      <c r="A9" s="4" t="s">
        <v>0</v>
      </c>
      <c r="B9" s="13" t="s">
        <v>11</v>
      </c>
      <c r="C9" s="48" t="s">
        <v>23</v>
      </c>
      <c r="D9" s="48">
        <v>0.9</v>
      </c>
      <c r="E9" s="46">
        <f>(D9/(VLOOKUP($B$3,Calculations!$A$1:$B$4,2,FALSE)))*60</f>
        <v>13.5</v>
      </c>
      <c r="F9" s="48">
        <v>50</v>
      </c>
      <c r="G9" s="46">
        <f>(F9/10)*1</f>
        <v>5</v>
      </c>
      <c r="H9" s="48"/>
      <c r="I9" s="46">
        <f>E9+G9+H9</f>
        <v>18.5</v>
      </c>
      <c r="J9" s="43" t="str">
        <f>IF(I9=0,"",Calculations!P9)</f>
        <v>0hr 27.5min</v>
      </c>
      <c r="K9" s="44" t="s">
        <v>37</v>
      </c>
    </row>
    <row r="10" spans="1:11" s="2" customFormat="1" ht="12.75" customHeight="1" x14ac:dyDescent="0.25">
      <c r="A10" s="19" t="s">
        <v>6</v>
      </c>
      <c r="B10" s="14">
        <v>758771</v>
      </c>
      <c r="C10" s="49"/>
      <c r="D10" s="49"/>
      <c r="E10" s="47"/>
      <c r="F10" s="49"/>
      <c r="G10" s="47"/>
      <c r="H10" s="49"/>
      <c r="I10" s="47"/>
      <c r="J10" s="43"/>
      <c r="K10" s="45"/>
    </row>
    <row r="11" spans="1:11" s="2" customFormat="1" ht="12.75" customHeight="1" x14ac:dyDescent="0.25">
      <c r="A11" s="4" t="s">
        <v>0</v>
      </c>
      <c r="B11" s="13" t="s">
        <v>12</v>
      </c>
      <c r="C11" s="48" t="s">
        <v>23</v>
      </c>
      <c r="D11" s="48">
        <v>0.5</v>
      </c>
      <c r="E11" s="46">
        <f>(D11/(VLOOKUP($B$3,Calculations!$A$1:$B$4,2,FALSE)))*60</f>
        <v>7.5</v>
      </c>
      <c r="F11" s="48"/>
      <c r="G11" s="46">
        <f>(F11/10)*1</f>
        <v>0</v>
      </c>
      <c r="H11" s="48"/>
      <c r="I11" s="46">
        <f>E11+G11+H11</f>
        <v>7.5</v>
      </c>
      <c r="J11" s="43" t="str">
        <f>IF(I11=0,"",Calculations!P11)</f>
        <v>0hr 35min</v>
      </c>
      <c r="K11" s="44" t="s">
        <v>47</v>
      </c>
    </row>
    <row r="12" spans="1:11" s="2" customFormat="1" ht="12.75" customHeight="1" x14ac:dyDescent="0.25">
      <c r="A12" s="19" t="s">
        <v>6</v>
      </c>
      <c r="B12" s="14">
        <v>760774</v>
      </c>
      <c r="C12" s="49"/>
      <c r="D12" s="49"/>
      <c r="E12" s="47"/>
      <c r="F12" s="49"/>
      <c r="G12" s="47"/>
      <c r="H12" s="49"/>
      <c r="I12" s="47"/>
      <c r="J12" s="43"/>
      <c r="K12" s="45"/>
    </row>
    <row r="13" spans="1:11" s="2" customFormat="1" ht="12.75" customHeight="1" x14ac:dyDescent="0.25">
      <c r="A13" s="4" t="s">
        <v>0</v>
      </c>
      <c r="B13" s="13" t="s">
        <v>13</v>
      </c>
      <c r="C13" s="48" t="s">
        <v>24</v>
      </c>
      <c r="D13" s="48">
        <v>1</v>
      </c>
      <c r="E13" s="46">
        <f>(D13/(VLOOKUP($B$3,Calculations!$A$1:$B$4,2,FALSE)))*60</f>
        <v>15</v>
      </c>
      <c r="F13" s="48">
        <v>30</v>
      </c>
      <c r="G13" s="46">
        <f>(F13/10)*1</f>
        <v>3</v>
      </c>
      <c r="H13" s="48">
        <v>20</v>
      </c>
      <c r="I13" s="46">
        <f>E13+G13+H13</f>
        <v>38</v>
      </c>
      <c r="J13" s="43" t="str">
        <f>IF(I13=0,"",Calculations!P13)</f>
        <v>1hr 13min</v>
      </c>
      <c r="K13" s="44" t="s">
        <v>38</v>
      </c>
    </row>
    <row r="14" spans="1:11" s="2" customFormat="1" ht="12.75" customHeight="1" x14ac:dyDescent="0.25">
      <c r="A14" s="19" t="s">
        <v>6</v>
      </c>
      <c r="B14" s="14">
        <v>754783</v>
      </c>
      <c r="C14" s="49"/>
      <c r="D14" s="49"/>
      <c r="E14" s="47"/>
      <c r="F14" s="49"/>
      <c r="G14" s="47"/>
      <c r="H14" s="49"/>
      <c r="I14" s="47"/>
      <c r="J14" s="43"/>
      <c r="K14" s="45"/>
    </row>
    <row r="15" spans="1:11" s="2" customFormat="1" ht="12.75" customHeight="1" x14ac:dyDescent="0.25">
      <c r="A15" s="4" t="s">
        <v>0</v>
      </c>
      <c r="B15" s="13" t="s">
        <v>14</v>
      </c>
      <c r="C15" s="48" t="s">
        <v>24</v>
      </c>
      <c r="D15" s="48">
        <v>0.3</v>
      </c>
      <c r="E15" s="46">
        <f>(D15/(VLOOKUP($B$3,Calculations!$A$1:$B$4,2,FALSE)))*60</f>
        <v>4.5</v>
      </c>
      <c r="F15" s="48"/>
      <c r="G15" s="46">
        <f>(F15/10)*1</f>
        <v>0</v>
      </c>
      <c r="H15" s="48"/>
      <c r="I15" s="46">
        <f>E15+G15+H15</f>
        <v>4.5</v>
      </c>
      <c r="J15" s="43" t="str">
        <f>IF(I15=0,"",Calculations!P15)</f>
        <v>1hr 17.5min</v>
      </c>
      <c r="K15" s="44" t="s">
        <v>39</v>
      </c>
    </row>
    <row r="16" spans="1:11" s="2" customFormat="1" ht="12.75" customHeight="1" x14ac:dyDescent="0.25">
      <c r="A16" s="19" t="s">
        <v>6</v>
      </c>
      <c r="B16" s="14">
        <v>753786</v>
      </c>
      <c r="C16" s="49"/>
      <c r="D16" s="49"/>
      <c r="E16" s="47"/>
      <c r="F16" s="49"/>
      <c r="G16" s="47"/>
      <c r="H16" s="49"/>
      <c r="I16" s="47"/>
      <c r="J16" s="43"/>
      <c r="K16" s="45"/>
    </row>
    <row r="17" spans="1:11" s="2" customFormat="1" ht="12.75" customHeight="1" x14ac:dyDescent="0.25">
      <c r="A17" s="4" t="s">
        <v>0</v>
      </c>
      <c r="B17" s="13" t="s">
        <v>15</v>
      </c>
      <c r="C17" s="48" t="s">
        <v>25</v>
      </c>
      <c r="D17" s="48">
        <v>1</v>
      </c>
      <c r="E17" s="46">
        <f>(D17/(VLOOKUP($B$3,Calculations!$A$1:$B$4,2,FALSE)))*60</f>
        <v>15</v>
      </c>
      <c r="F17" s="48">
        <v>100</v>
      </c>
      <c r="G17" s="46">
        <f>(F17/10)*1</f>
        <v>10</v>
      </c>
      <c r="H17" s="48"/>
      <c r="I17" s="46">
        <f>E17+G17+H17</f>
        <v>25</v>
      </c>
      <c r="J17" s="43" t="str">
        <f>IF(I17=0,"",Calculations!P17)</f>
        <v>1hr 42.5min</v>
      </c>
      <c r="K17" s="44" t="s">
        <v>40</v>
      </c>
    </row>
    <row r="18" spans="1:11" s="2" customFormat="1" ht="12.75" customHeight="1" x14ac:dyDescent="0.25">
      <c r="A18" s="19" t="s">
        <v>6</v>
      </c>
      <c r="B18" s="14">
        <v>746787</v>
      </c>
      <c r="C18" s="49"/>
      <c r="D18" s="49"/>
      <c r="E18" s="47"/>
      <c r="F18" s="49"/>
      <c r="G18" s="47"/>
      <c r="H18" s="49"/>
      <c r="I18" s="47"/>
      <c r="J18" s="43"/>
      <c r="K18" s="45"/>
    </row>
    <row r="19" spans="1:11" s="2" customFormat="1" ht="12.75" customHeight="1" x14ac:dyDescent="0.25">
      <c r="A19" s="4" t="s">
        <v>0</v>
      </c>
      <c r="B19" s="13" t="s">
        <v>16</v>
      </c>
      <c r="C19" s="48" t="s">
        <v>24</v>
      </c>
      <c r="D19" s="48">
        <v>0.5</v>
      </c>
      <c r="E19" s="46">
        <f>(D19/(VLOOKUP($B$3,Calculations!$A$1:$B$4,2,FALSE)))*60</f>
        <v>7.5</v>
      </c>
      <c r="F19" s="48">
        <v>60</v>
      </c>
      <c r="G19" s="46">
        <f>(F19/10)*1</f>
        <v>6</v>
      </c>
      <c r="H19" s="48">
        <v>30</v>
      </c>
      <c r="I19" s="46">
        <f>E19+G19+H19</f>
        <v>43.5</v>
      </c>
      <c r="J19" s="43" t="str">
        <f>IF(I19=0,"",Calculations!P19)</f>
        <v>2hr 26min</v>
      </c>
      <c r="K19" s="44" t="s">
        <v>41</v>
      </c>
    </row>
    <row r="20" spans="1:11" s="2" customFormat="1" ht="12.75" customHeight="1" x14ac:dyDescent="0.25">
      <c r="A20" s="19" t="s">
        <v>6</v>
      </c>
      <c r="B20" s="14">
        <v>743789</v>
      </c>
      <c r="C20" s="49"/>
      <c r="D20" s="49"/>
      <c r="E20" s="47"/>
      <c r="F20" s="49"/>
      <c r="G20" s="47"/>
      <c r="H20" s="49"/>
      <c r="I20" s="47"/>
      <c r="J20" s="43"/>
      <c r="K20" s="45"/>
    </row>
    <row r="21" spans="1:11" s="2" customFormat="1" ht="12.75" customHeight="1" x14ac:dyDescent="0.25">
      <c r="A21" s="4" t="s">
        <v>0</v>
      </c>
      <c r="B21" s="13" t="s">
        <v>17</v>
      </c>
      <c r="C21" s="48" t="s">
        <v>26</v>
      </c>
      <c r="D21" s="48">
        <v>0.3</v>
      </c>
      <c r="E21" s="46">
        <f>(D21/(VLOOKUP($B$3,Calculations!$A$1:$B$4,2,FALSE)))*60</f>
        <v>4.5</v>
      </c>
      <c r="F21" s="48"/>
      <c r="G21" s="46">
        <f>(F21/10)*1</f>
        <v>0</v>
      </c>
      <c r="H21" s="48"/>
      <c r="I21" s="46">
        <f>E21+G21+H21</f>
        <v>4.5</v>
      </c>
      <c r="J21" s="43" t="str">
        <f>IF(I21=0,"",Calculations!P21)</f>
        <v>2hr 30.5min</v>
      </c>
      <c r="K21" s="44" t="s">
        <v>42</v>
      </c>
    </row>
    <row r="22" spans="1:11" s="2" customFormat="1" ht="12.75" customHeight="1" x14ac:dyDescent="0.25">
      <c r="A22" s="19" t="s">
        <v>6</v>
      </c>
      <c r="B22" s="14">
        <v>739790</v>
      </c>
      <c r="C22" s="49"/>
      <c r="D22" s="49"/>
      <c r="E22" s="47"/>
      <c r="F22" s="49"/>
      <c r="G22" s="47"/>
      <c r="H22" s="49"/>
      <c r="I22" s="47"/>
      <c r="J22" s="43"/>
      <c r="K22" s="45"/>
    </row>
    <row r="23" spans="1:11" s="2" customFormat="1" ht="12.75" customHeight="1" x14ac:dyDescent="0.25">
      <c r="A23" s="4" t="s">
        <v>0</v>
      </c>
      <c r="B23" s="13" t="s">
        <v>18</v>
      </c>
      <c r="C23" s="48" t="s">
        <v>26</v>
      </c>
      <c r="D23" s="48">
        <v>2.4</v>
      </c>
      <c r="E23" s="46">
        <f>(D23/(VLOOKUP($B$3,Calculations!$A$1:$B$4,2,FALSE)))*60</f>
        <v>36</v>
      </c>
      <c r="F23" s="48">
        <v>40</v>
      </c>
      <c r="G23" s="46">
        <f>(F23/10)*1</f>
        <v>4</v>
      </c>
      <c r="H23" s="48"/>
      <c r="I23" s="46">
        <f>E23+G23+H23</f>
        <v>40</v>
      </c>
      <c r="J23" s="43" t="str">
        <f>IF(I23=0,"",Calculations!P23)</f>
        <v>3hr 10.5min</v>
      </c>
      <c r="K23" s="44" t="s">
        <v>43</v>
      </c>
    </row>
    <row r="24" spans="1:11" s="2" customFormat="1" ht="12.75" customHeight="1" x14ac:dyDescent="0.25">
      <c r="A24" s="19" t="s">
        <v>6</v>
      </c>
      <c r="B24" s="14">
        <v>735767</v>
      </c>
      <c r="C24" s="49"/>
      <c r="D24" s="49"/>
      <c r="E24" s="47"/>
      <c r="F24" s="49"/>
      <c r="G24" s="47"/>
      <c r="H24" s="49"/>
      <c r="I24" s="47"/>
      <c r="J24" s="43"/>
      <c r="K24" s="45"/>
    </row>
    <row r="25" spans="1:11" s="2" customFormat="1" ht="12.75" customHeight="1" x14ac:dyDescent="0.25">
      <c r="A25" s="4" t="s">
        <v>0</v>
      </c>
      <c r="B25" s="13" t="s">
        <v>19</v>
      </c>
      <c r="C25" s="48" t="s">
        <v>26</v>
      </c>
      <c r="D25" s="48">
        <v>0.5</v>
      </c>
      <c r="E25" s="46">
        <f>(D25/(VLOOKUP($B$3,Calculations!$A$1:$B$4,2,FALSE)))*60</f>
        <v>7.5</v>
      </c>
      <c r="F25" s="48">
        <v>20</v>
      </c>
      <c r="G25" s="46">
        <f>(F25/10)*1</f>
        <v>2</v>
      </c>
      <c r="H25" s="48">
        <v>20</v>
      </c>
      <c r="I25" s="46">
        <f>E25+G25+H25</f>
        <v>29.5</v>
      </c>
      <c r="J25" s="43" t="str">
        <f>IF(I25=0,"",Calculations!P25)</f>
        <v>3hr 40min</v>
      </c>
      <c r="K25" s="44" t="s">
        <v>38</v>
      </c>
    </row>
    <row r="26" spans="1:11" s="2" customFormat="1" ht="12.75" customHeight="1" x14ac:dyDescent="0.25">
      <c r="A26" s="19" t="s">
        <v>6</v>
      </c>
      <c r="B26" s="14">
        <v>736763</v>
      </c>
      <c r="C26" s="49"/>
      <c r="D26" s="49"/>
      <c r="E26" s="47"/>
      <c r="F26" s="49"/>
      <c r="G26" s="47"/>
      <c r="H26" s="49"/>
      <c r="I26" s="47"/>
      <c r="J26" s="43"/>
      <c r="K26" s="45"/>
    </row>
    <row r="27" spans="1:11" s="2" customFormat="1" ht="12.75" customHeight="1" x14ac:dyDescent="0.25">
      <c r="A27" s="4" t="s">
        <v>0</v>
      </c>
      <c r="B27" s="13" t="s">
        <v>20</v>
      </c>
      <c r="C27" s="48" t="s">
        <v>27</v>
      </c>
      <c r="D27" s="48">
        <v>0.5</v>
      </c>
      <c r="E27" s="46">
        <f>(D27/(VLOOKUP($B$3,Calculations!$A$1:$B$4,2,FALSE)))*60</f>
        <v>7.5</v>
      </c>
      <c r="F27" s="48"/>
      <c r="G27" s="46">
        <f>(F27/10)*1</f>
        <v>0</v>
      </c>
      <c r="H27" s="48"/>
      <c r="I27" s="46">
        <f>E27+G27+H27</f>
        <v>7.5</v>
      </c>
      <c r="J27" s="43" t="str">
        <f>IF(I27=0,"",Calculations!P27)</f>
        <v>3hr 47.5min</v>
      </c>
      <c r="K27" s="44" t="s">
        <v>44</v>
      </c>
    </row>
    <row r="28" spans="1:11" s="2" customFormat="1" ht="12.75" customHeight="1" x14ac:dyDescent="0.25">
      <c r="A28" s="19" t="s">
        <v>6</v>
      </c>
      <c r="B28" s="14">
        <v>741761</v>
      </c>
      <c r="C28" s="49"/>
      <c r="D28" s="49"/>
      <c r="E28" s="47"/>
      <c r="F28" s="49"/>
      <c r="G28" s="47"/>
      <c r="H28" s="49"/>
      <c r="I28" s="47"/>
      <c r="J28" s="43"/>
      <c r="K28" s="45"/>
    </row>
    <row r="29" spans="1:11" s="2" customFormat="1" ht="12.75" customHeight="1" x14ac:dyDescent="0.25">
      <c r="A29" s="4" t="s">
        <v>0</v>
      </c>
      <c r="B29" s="13" t="s">
        <v>21</v>
      </c>
      <c r="C29" s="48" t="s">
        <v>28</v>
      </c>
      <c r="D29" s="48">
        <v>0.6</v>
      </c>
      <c r="E29" s="46">
        <f>(D29/(VLOOKUP($B$3,Calculations!$A$1:$B$4,2,FALSE)))*60</f>
        <v>9</v>
      </c>
      <c r="F29" s="48">
        <v>10</v>
      </c>
      <c r="G29" s="46">
        <f>(F29/10)*1</f>
        <v>1</v>
      </c>
      <c r="H29" s="48"/>
      <c r="I29" s="46">
        <f>E29+G29+H29</f>
        <v>10</v>
      </c>
      <c r="J29" s="43" t="str">
        <f>IF(I29=0,"",Calculations!P29)</f>
        <v>3hr 57.5min</v>
      </c>
      <c r="K29" s="44" t="s">
        <v>45</v>
      </c>
    </row>
    <row r="30" spans="1:11" s="2" customFormat="1" ht="12.75" customHeight="1" x14ac:dyDescent="0.25">
      <c r="A30" s="19" t="s">
        <v>6</v>
      </c>
      <c r="B30" s="14">
        <v>749762</v>
      </c>
      <c r="C30" s="49"/>
      <c r="D30" s="49"/>
      <c r="E30" s="47"/>
      <c r="F30" s="49"/>
      <c r="G30" s="47"/>
      <c r="H30" s="49"/>
      <c r="I30" s="47"/>
      <c r="J30" s="43"/>
      <c r="K30" s="45"/>
    </row>
    <row r="31" spans="1:11" s="2" customFormat="1" ht="12.75" customHeight="1" x14ac:dyDescent="0.25">
      <c r="A31" s="4" t="s">
        <v>0</v>
      </c>
      <c r="B31" s="13"/>
      <c r="C31" s="48"/>
      <c r="D31" s="48"/>
      <c r="E31" s="46">
        <f>(D31/(VLOOKUP($B$3,Calculations!$A$1:$B$4,2,FALSE)))*60</f>
        <v>0</v>
      </c>
      <c r="F31" s="48"/>
      <c r="G31" s="46">
        <f>(F31/10)*1</f>
        <v>0</v>
      </c>
      <c r="H31" s="48"/>
      <c r="I31" s="46">
        <f>E31+G31+H31</f>
        <v>0</v>
      </c>
      <c r="J31" s="43" t="str">
        <f>IF(I31=0,"",Calculations!P31)</f>
        <v/>
      </c>
      <c r="K31" s="44"/>
    </row>
    <row r="32" spans="1:11" s="2" customFormat="1" ht="12.75" customHeight="1" x14ac:dyDescent="0.25">
      <c r="A32" s="19" t="s">
        <v>6</v>
      </c>
      <c r="B32" s="14"/>
      <c r="C32" s="49"/>
      <c r="D32" s="49"/>
      <c r="E32" s="47"/>
      <c r="F32" s="49"/>
      <c r="G32" s="47"/>
      <c r="H32" s="49"/>
      <c r="I32" s="47"/>
      <c r="J32" s="43"/>
      <c r="K32" s="45"/>
    </row>
    <row r="33" spans="1:11" s="2" customFormat="1" ht="12.75" customHeight="1" x14ac:dyDescent="0.25">
      <c r="A33" s="4" t="s">
        <v>0</v>
      </c>
      <c r="B33" s="13"/>
      <c r="C33" s="48"/>
      <c r="D33" s="48"/>
      <c r="E33" s="46">
        <f>(D33/(VLOOKUP($B$3,Calculations!$A$1:$B$4,2,FALSE)))*60</f>
        <v>0</v>
      </c>
      <c r="F33" s="48"/>
      <c r="G33" s="46">
        <f>(F33/10)*1</f>
        <v>0</v>
      </c>
      <c r="H33" s="48"/>
      <c r="I33" s="46">
        <f>E33+G33+H33</f>
        <v>0</v>
      </c>
      <c r="J33" s="43" t="str">
        <f>IF(I33=0,"",Calculations!P33)</f>
        <v/>
      </c>
      <c r="K33" s="44"/>
    </row>
    <row r="34" spans="1:11" s="2" customFormat="1" ht="12.75" customHeight="1" x14ac:dyDescent="0.25">
      <c r="A34" s="19" t="s">
        <v>6</v>
      </c>
      <c r="B34" s="14"/>
      <c r="C34" s="49"/>
      <c r="D34" s="49"/>
      <c r="E34" s="47"/>
      <c r="F34" s="49"/>
      <c r="G34" s="47"/>
      <c r="H34" s="49"/>
      <c r="I34" s="47"/>
      <c r="J34" s="43"/>
      <c r="K34" s="45"/>
    </row>
    <row r="35" spans="1:11" s="2" customFormat="1" ht="12.75" customHeight="1" x14ac:dyDescent="0.25">
      <c r="A35" s="4" t="s">
        <v>0</v>
      </c>
      <c r="B35" s="13"/>
      <c r="C35" s="48"/>
      <c r="D35" s="48"/>
      <c r="E35" s="46">
        <f>(D35/(VLOOKUP($B$3,Calculations!$A$1:$B$4,2,FALSE)))*60</f>
        <v>0</v>
      </c>
      <c r="F35" s="48"/>
      <c r="G35" s="46">
        <f>(F35/10)*1</f>
        <v>0</v>
      </c>
      <c r="H35" s="48"/>
      <c r="I35" s="46">
        <f>E35+G35+H35</f>
        <v>0</v>
      </c>
      <c r="J35" s="43" t="str">
        <f>IF(I35=0,"",Calculations!P35)</f>
        <v/>
      </c>
      <c r="K35" s="44"/>
    </row>
    <row r="36" spans="1:11" s="2" customFormat="1" ht="12.75" customHeight="1" x14ac:dyDescent="0.25">
      <c r="A36" s="19" t="s">
        <v>6</v>
      </c>
      <c r="B36" s="14"/>
      <c r="C36" s="49"/>
      <c r="D36" s="49"/>
      <c r="E36" s="47"/>
      <c r="F36" s="49"/>
      <c r="G36" s="47"/>
      <c r="H36" s="49"/>
      <c r="I36" s="47"/>
      <c r="J36" s="43"/>
      <c r="K36" s="45"/>
    </row>
    <row r="37" spans="1:11" s="5" customFormat="1" ht="25.5" customHeight="1" x14ac:dyDescent="0.25">
      <c r="A37" s="6" t="s">
        <v>22</v>
      </c>
      <c r="B37" s="7"/>
      <c r="C37" s="8"/>
      <c r="D37" s="20" t="str">
        <f>CONCATENATE(SUM(D7:D36)," ","km")</f>
        <v>8.9 km</v>
      </c>
      <c r="E37" s="20" t="str">
        <f>Calculations!E9</f>
        <v>2h 14min</v>
      </c>
      <c r="F37" s="20" t="str">
        <f>CONCATENATE(SUM(F7:F36)," ","m")</f>
        <v>340 m</v>
      </c>
      <c r="G37" s="20" t="str">
        <f>Calculations!F9</f>
        <v>0h 34min</v>
      </c>
      <c r="H37" s="20" t="str">
        <f>Calculations!G9</f>
        <v>1h 10min</v>
      </c>
      <c r="I37" s="21" t="str">
        <f>Calculations!H9</f>
        <v>3h 58min</v>
      </c>
      <c r="J37" s="20" t="str">
        <f>Calculations!H9</f>
        <v>3h 58min</v>
      </c>
      <c r="K37" s="8"/>
    </row>
    <row r="38" spans="1:11" ht="12.75" customHeight="1" x14ac:dyDescent="0.25"/>
    <row r="39" spans="1:11" ht="12.75" customHeight="1" x14ac:dyDescent="0.25"/>
    <row r="40" spans="1:11" ht="12.75" customHeight="1" x14ac:dyDescent="0.25"/>
    <row r="41" spans="1:11" ht="12.75" customHeight="1" x14ac:dyDescent="0.25"/>
    <row r="42" spans="1:11" ht="12.75" customHeight="1" x14ac:dyDescent="0.25"/>
    <row r="43" spans="1:11" ht="12.75" customHeight="1" x14ac:dyDescent="0.25"/>
    <row r="44" spans="1:11" ht="12.75" customHeight="1" x14ac:dyDescent="0.25"/>
    <row r="45" spans="1:11" ht="12.75" customHeight="1" x14ac:dyDescent="0.25"/>
    <row r="46" spans="1:11" ht="12.75" customHeight="1" x14ac:dyDescent="0.25"/>
    <row r="47" spans="1:11" ht="12.75" customHeight="1" x14ac:dyDescent="0.25"/>
    <row r="48" spans="1:11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</sheetData>
  <sheetProtection selectLockedCells="1"/>
  <mergeCells count="146">
    <mergeCell ref="J7:J8"/>
    <mergeCell ref="K7:K8"/>
    <mergeCell ref="C9:C10"/>
    <mergeCell ref="D9:D10"/>
    <mergeCell ref="E9:E10"/>
    <mergeCell ref="F9:F10"/>
    <mergeCell ref="G9:G10"/>
    <mergeCell ref="H9:H10"/>
    <mergeCell ref="I5:I6"/>
    <mergeCell ref="J5:J6"/>
    <mergeCell ref="K5:K6"/>
    <mergeCell ref="C7:C8"/>
    <mergeCell ref="D7:D8"/>
    <mergeCell ref="E7:E8"/>
    <mergeCell ref="F7:F8"/>
    <mergeCell ref="G7:G8"/>
    <mergeCell ref="H7:H8"/>
    <mergeCell ref="I7:I8"/>
    <mergeCell ref="C5:C6"/>
    <mergeCell ref="D5:D6"/>
    <mergeCell ref="E5:E6"/>
    <mergeCell ref="F5:F6"/>
    <mergeCell ref="G5:G6"/>
    <mergeCell ref="H5:H6"/>
    <mergeCell ref="I9:I10"/>
    <mergeCell ref="J9:J10"/>
    <mergeCell ref="K9:K10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I17:I18"/>
    <mergeCell ref="J17:J18"/>
    <mergeCell ref="K17:K18"/>
    <mergeCell ref="C19:C20"/>
    <mergeCell ref="D19:D20"/>
    <mergeCell ref="E19:E20"/>
    <mergeCell ref="F19:F20"/>
    <mergeCell ref="G19:G20"/>
    <mergeCell ref="H19:H20"/>
    <mergeCell ref="I19:I20"/>
    <mergeCell ref="C17:C18"/>
    <mergeCell ref="D17:D18"/>
    <mergeCell ref="E17:E18"/>
    <mergeCell ref="F17:F18"/>
    <mergeCell ref="G17:G18"/>
    <mergeCell ref="H17:H18"/>
    <mergeCell ref="J19:J20"/>
    <mergeCell ref="K19:K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I25:I26"/>
    <mergeCell ref="J25:J26"/>
    <mergeCell ref="K25:K26"/>
    <mergeCell ref="C27:C28"/>
    <mergeCell ref="D27:D28"/>
    <mergeCell ref="E27:E28"/>
    <mergeCell ref="F27:F28"/>
    <mergeCell ref="G27:G28"/>
    <mergeCell ref="H27:H28"/>
    <mergeCell ref="I27:I28"/>
    <mergeCell ref="C25:C26"/>
    <mergeCell ref="D25:D26"/>
    <mergeCell ref="E25:E26"/>
    <mergeCell ref="F25:F26"/>
    <mergeCell ref="G25:G26"/>
    <mergeCell ref="H25:H26"/>
    <mergeCell ref="F31:F32"/>
    <mergeCell ref="G31:G32"/>
    <mergeCell ref="H31:H32"/>
    <mergeCell ref="I31:I32"/>
    <mergeCell ref="J31:J32"/>
    <mergeCell ref="K31:K32"/>
    <mergeCell ref="J27:J28"/>
    <mergeCell ref="K27:K28"/>
    <mergeCell ref="C29:C30"/>
    <mergeCell ref="D29:D30"/>
    <mergeCell ref="E29:E30"/>
    <mergeCell ref="F29:F30"/>
    <mergeCell ref="G29:G30"/>
    <mergeCell ref="H29:H30"/>
    <mergeCell ref="I29:I30"/>
    <mergeCell ref="J29:J30"/>
    <mergeCell ref="D3:E3"/>
    <mergeCell ref="F3:H3"/>
    <mergeCell ref="J35:J36"/>
    <mergeCell ref="K35:K36"/>
    <mergeCell ref="I33:I34"/>
    <mergeCell ref="J33:J34"/>
    <mergeCell ref="K33:K34"/>
    <mergeCell ref="C35:C36"/>
    <mergeCell ref="D35:D36"/>
    <mergeCell ref="E35:E36"/>
    <mergeCell ref="F35:F36"/>
    <mergeCell ref="G35:G36"/>
    <mergeCell ref="H35:H36"/>
    <mergeCell ref="I35:I36"/>
    <mergeCell ref="C33:C34"/>
    <mergeCell ref="D33:D34"/>
    <mergeCell ref="E33:E34"/>
    <mergeCell ref="F33:F34"/>
    <mergeCell ref="G33:G34"/>
    <mergeCell ref="H33:H34"/>
    <mergeCell ref="K29:K30"/>
    <mergeCell ref="C31:C32"/>
    <mergeCell ref="D31:D32"/>
    <mergeCell ref="E31:E32"/>
  </mergeCells>
  <pageMargins left="0.25" right="0.25" top="0.75" bottom="0.75" header="0.3" footer="0.3"/>
  <pageSetup paperSize="9" scale="96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Select walking speed" xr:uid="{C7534EDE-F067-4892-8A11-34D2FA97D214}">
          <x14:formula1>
            <xm:f>Calculations!$A$1:$A$4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B3641-EC31-4909-A522-55AA8981CA9A}">
  <dimension ref="A2:K600"/>
  <sheetViews>
    <sheetView showGridLines="0" showZeros="0" tabSelected="1" zoomScaleNormal="100" workbookViewId="0">
      <pane ySplit="6" topLeftCell="A7" activePane="bottomLeft" state="frozen"/>
      <selection pane="bottomLeft" activeCell="K7" sqref="K7:K8"/>
    </sheetView>
  </sheetViews>
  <sheetFormatPr defaultRowHeight="15" x14ac:dyDescent="0.25"/>
  <cols>
    <col min="1" max="1" width="11.85546875" customWidth="1"/>
    <col min="2" max="2" width="24.140625" style="3" customWidth="1"/>
    <col min="3" max="10" width="9.42578125" customWidth="1"/>
    <col min="11" max="11" width="33.28515625" customWidth="1"/>
    <col min="12" max="15" width="13.5703125" customWidth="1"/>
  </cols>
  <sheetData>
    <row r="2" spans="1:11" ht="15.75" thickBot="1" x14ac:dyDescent="0.3">
      <c r="C2" s="35"/>
      <c r="D2" s="36"/>
      <c r="E2" s="36"/>
    </row>
    <row r="3" spans="1:11" ht="38.25" customHeight="1" thickBot="1" x14ac:dyDescent="0.3">
      <c r="A3" s="32" t="s">
        <v>35</v>
      </c>
      <c r="B3" s="31" t="s">
        <v>30</v>
      </c>
      <c r="C3" s="33" t="s">
        <v>81</v>
      </c>
      <c r="D3" s="59">
        <v>0.42708333333333298</v>
      </c>
      <c r="E3" s="60"/>
      <c r="F3" s="34" t="s">
        <v>49</v>
      </c>
      <c r="G3" s="61"/>
      <c r="H3" s="62"/>
    </row>
    <row r="4" spans="1:11" ht="6" customHeight="1" thickBot="1" x14ac:dyDescent="0.3"/>
    <row r="5" spans="1:11" s="1" customFormat="1" ht="20.25" customHeight="1" thickTop="1" x14ac:dyDescent="0.2">
      <c r="A5" s="15" t="s">
        <v>34</v>
      </c>
      <c r="B5" s="23"/>
      <c r="C5" s="53" t="s">
        <v>1</v>
      </c>
      <c r="D5" s="53" t="s">
        <v>2</v>
      </c>
      <c r="E5" s="53" t="s">
        <v>3</v>
      </c>
      <c r="F5" s="53" t="s">
        <v>4</v>
      </c>
      <c r="G5" s="53" t="s">
        <v>46</v>
      </c>
      <c r="H5" s="53" t="s">
        <v>33</v>
      </c>
      <c r="I5" s="53" t="s">
        <v>5</v>
      </c>
      <c r="J5" s="53" t="s">
        <v>80</v>
      </c>
      <c r="K5" s="63" t="s">
        <v>48</v>
      </c>
    </row>
    <row r="6" spans="1:11" s="1" customFormat="1" ht="20.25" customHeight="1" thickBot="1" x14ac:dyDescent="0.25">
      <c r="A6" s="16" t="s">
        <v>6</v>
      </c>
      <c r="B6" s="24"/>
      <c r="C6" s="54"/>
      <c r="D6" s="54"/>
      <c r="E6" s="54"/>
      <c r="F6" s="54"/>
      <c r="G6" s="54"/>
      <c r="H6" s="54"/>
      <c r="I6" s="54"/>
      <c r="J6" s="54"/>
      <c r="K6" s="64"/>
    </row>
    <row r="7" spans="1:11" s="2" customFormat="1" ht="12.75" customHeight="1" thickTop="1" x14ac:dyDescent="0.25">
      <c r="A7" s="17" t="s">
        <v>0</v>
      </c>
      <c r="B7" s="13"/>
      <c r="C7" s="48"/>
      <c r="D7" s="48"/>
      <c r="E7" s="65">
        <f>(D7/(VLOOKUP($B$3,Calculations!$A$1:$B$4,2,FALSE)))*60</f>
        <v>0</v>
      </c>
      <c r="F7" s="55"/>
      <c r="G7" s="65">
        <f>(F7/10)*1</f>
        <v>0</v>
      </c>
      <c r="H7" s="55"/>
      <c r="I7" s="65">
        <f>E7+G7+H7</f>
        <v>0</v>
      </c>
      <c r="J7" s="67" t="str">
        <f>IF(I7=0,"",D3+I7/1440)</f>
        <v/>
      </c>
      <c r="K7" s="51"/>
    </row>
    <row r="8" spans="1:11" s="2" customFormat="1" ht="12.75" customHeight="1" x14ac:dyDescent="0.25">
      <c r="A8" s="18" t="s">
        <v>6</v>
      </c>
      <c r="B8" s="14"/>
      <c r="C8" s="49"/>
      <c r="D8" s="49"/>
      <c r="E8" s="66"/>
      <c r="F8" s="56"/>
      <c r="G8" s="66"/>
      <c r="H8" s="56"/>
      <c r="I8" s="66"/>
      <c r="J8" s="43"/>
      <c r="K8" s="52"/>
    </row>
    <row r="9" spans="1:11" s="2" customFormat="1" ht="12.75" customHeight="1" x14ac:dyDescent="0.25">
      <c r="A9" s="4" t="s">
        <v>0</v>
      </c>
      <c r="B9" s="13"/>
      <c r="C9" s="68"/>
      <c r="D9" s="48"/>
      <c r="E9" s="70">
        <f>(D9/(VLOOKUP($B$3,Calculations!$A$1:$B$4,2,FALSE)))*60</f>
        <v>0</v>
      </c>
      <c r="F9" s="48"/>
      <c r="G9" s="70">
        <f>(F9/10)*1</f>
        <v>0</v>
      </c>
      <c r="H9" s="48"/>
      <c r="I9" s="70">
        <f>E9+G9+H9</f>
        <v>0</v>
      </c>
      <c r="J9" s="72" t="str">
        <f>IF(I9=0,"",J7+I9/1440)</f>
        <v/>
      </c>
      <c r="K9" s="44"/>
    </row>
    <row r="10" spans="1:11" s="2" customFormat="1" ht="12.75" customHeight="1" x14ac:dyDescent="0.25">
      <c r="A10" s="19" t="s">
        <v>6</v>
      </c>
      <c r="B10" s="14"/>
      <c r="C10" s="69"/>
      <c r="D10" s="49"/>
      <c r="E10" s="71"/>
      <c r="F10" s="49"/>
      <c r="G10" s="71"/>
      <c r="H10" s="49"/>
      <c r="I10" s="71"/>
      <c r="J10" s="43"/>
      <c r="K10" s="45"/>
    </row>
    <row r="11" spans="1:11" s="2" customFormat="1" ht="12.75" customHeight="1" x14ac:dyDescent="0.25">
      <c r="A11" s="4" t="s">
        <v>0</v>
      </c>
      <c r="B11" s="13"/>
      <c r="C11" s="48"/>
      <c r="D11" s="48"/>
      <c r="E11" s="70">
        <f>(D11/(VLOOKUP($B$3,Calculations!$A$1:$B$4,2,FALSE)))*60</f>
        <v>0</v>
      </c>
      <c r="F11" s="48"/>
      <c r="G11" s="70">
        <f>(F11/10)*1</f>
        <v>0</v>
      </c>
      <c r="H11" s="48"/>
      <c r="I11" s="70">
        <f>E11+G11+H11</f>
        <v>0</v>
      </c>
      <c r="J11" s="72" t="str">
        <f>IF(I11=0,"",J9+I11/1440)</f>
        <v/>
      </c>
      <c r="K11" s="44"/>
    </row>
    <row r="12" spans="1:11" s="2" customFormat="1" ht="12.75" customHeight="1" x14ac:dyDescent="0.25">
      <c r="A12" s="19" t="s">
        <v>6</v>
      </c>
      <c r="B12" s="14"/>
      <c r="C12" s="49"/>
      <c r="D12" s="49"/>
      <c r="E12" s="71"/>
      <c r="F12" s="49"/>
      <c r="G12" s="71"/>
      <c r="H12" s="49"/>
      <c r="I12" s="71"/>
      <c r="J12" s="43"/>
      <c r="K12" s="45"/>
    </row>
    <row r="13" spans="1:11" s="2" customFormat="1" ht="12.75" customHeight="1" x14ac:dyDescent="0.25">
      <c r="A13" s="4" t="s">
        <v>0</v>
      </c>
      <c r="B13" s="13"/>
      <c r="C13" s="68"/>
      <c r="D13" s="48"/>
      <c r="E13" s="70">
        <f>(D13/(VLOOKUP($B$3,Calculations!$A$1:$B$4,2,FALSE)))*60</f>
        <v>0</v>
      </c>
      <c r="F13" s="48"/>
      <c r="G13" s="70">
        <f>(F13/10)*1</f>
        <v>0</v>
      </c>
      <c r="H13" s="48"/>
      <c r="I13" s="70">
        <f>E13+G13+H13</f>
        <v>0</v>
      </c>
      <c r="J13" s="72" t="str">
        <f>IF(I13=0,"",J11+I13/1440)</f>
        <v/>
      </c>
      <c r="K13" s="44"/>
    </row>
    <row r="14" spans="1:11" s="2" customFormat="1" ht="12.75" customHeight="1" x14ac:dyDescent="0.25">
      <c r="A14" s="19" t="s">
        <v>6</v>
      </c>
      <c r="B14" s="14"/>
      <c r="C14" s="69"/>
      <c r="D14" s="49"/>
      <c r="E14" s="71"/>
      <c r="F14" s="49"/>
      <c r="G14" s="71"/>
      <c r="H14" s="49"/>
      <c r="I14" s="71"/>
      <c r="J14" s="43"/>
      <c r="K14" s="45"/>
    </row>
    <row r="15" spans="1:11" s="2" customFormat="1" ht="12.75" customHeight="1" x14ac:dyDescent="0.25">
      <c r="A15" s="4" t="s">
        <v>0</v>
      </c>
      <c r="B15" s="13"/>
      <c r="C15" s="48"/>
      <c r="D15" s="48"/>
      <c r="E15" s="70">
        <f>(D15/(VLOOKUP($B$3,Calculations!$A$1:$B$4,2,FALSE)))*60</f>
        <v>0</v>
      </c>
      <c r="F15" s="48"/>
      <c r="G15" s="70">
        <f>(F15/10)*1</f>
        <v>0</v>
      </c>
      <c r="H15" s="48"/>
      <c r="I15" s="70">
        <f>E15+G15+H15</f>
        <v>0</v>
      </c>
      <c r="J15" s="72" t="str">
        <f>IF(I15=0,"",J13+I15/1440)</f>
        <v/>
      </c>
      <c r="K15" s="44"/>
    </row>
    <row r="16" spans="1:11" s="2" customFormat="1" ht="12.75" customHeight="1" x14ac:dyDescent="0.25">
      <c r="A16" s="19" t="s">
        <v>6</v>
      </c>
      <c r="B16" s="14"/>
      <c r="C16" s="49"/>
      <c r="D16" s="49"/>
      <c r="E16" s="71"/>
      <c r="F16" s="49"/>
      <c r="G16" s="71"/>
      <c r="H16" s="49"/>
      <c r="I16" s="71"/>
      <c r="J16" s="43"/>
      <c r="K16" s="45"/>
    </row>
    <row r="17" spans="1:11" s="2" customFormat="1" ht="12.75" customHeight="1" x14ac:dyDescent="0.25">
      <c r="A17" s="4" t="s">
        <v>0</v>
      </c>
      <c r="B17" s="13"/>
      <c r="C17" s="48"/>
      <c r="D17" s="48"/>
      <c r="E17" s="70">
        <f>(D17/(VLOOKUP($B$3,Calculations!$A$1:$B$4,2,FALSE)))*60</f>
        <v>0</v>
      </c>
      <c r="F17" s="48"/>
      <c r="G17" s="70">
        <f>(F17/10)*1</f>
        <v>0</v>
      </c>
      <c r="H17" s="48"/>
      <c r="I17" s="70">
        <f>E17+G17+H17</f>
        <v>0</v>
      </c>
      <c r="J17" s="72" t="str">
        <f>IF(I17=0,"",J15+I17/1440)</f>
        <v/>
      </c>
      <c r="K17" s="44"/>
    </row>
    <row r="18" spans="1:11" s="2" customFormat="1" ht="12.75" customHeight="1" x14ac:dyDescent="0.25">
      <c r="A18" s="19" t="s">
        <v>6</v>
      </c>
      <c r="B18" s="14"/>
      <c r="C18" s="49"/>
      <c r="D18" s="49"/>
      <c r="E18" s="71"/>
      <c r="F18" s="49"/>
      <c r="G18" s="71"/>
      <c r="H18" s="49"/>
      <c r="I18" s="71"/>
      <c r="J18" s="43"/>
      <c r="K18" s="45"/>
    </row>
    <row r="19" spans="1:11" s="2" customFormat="1" ht="12.75" customHeight="1" x14ac:dyDescent="0.25">
      <c r="A19" s="4" t="s">
        <v>0</v>
      </c>
      <c r="B19" s="13"/>
      <c r="C19" s="48"/>
      <c r="D19" s="48"/>
      <c r="E19" s="70">
        <f>(D19/(VLOOKUP($B$3,Calculations!$A$1:$B$4,2,FALSE)))*60</f>
        <v>0</v>
      </c>
      <c r="F19" s="48"/>
      <c r="G19" s="70">
        <f>(F19/10)*1</f>
        <v>0</v>
      </c>
      <c r="H19" s="48"/>
      <c r="I19" s="70">
        <f>E19+G19+H19</f>
        <v>0</v>
      </c>
      <c r="J19" s="72" t="str">
        <f>IF(I19=0,"",J17+I19/1440)</f>
        <v/>
      </c>
      <c r="K19" s="44"/>
    </row>
    <row r="20" spans="1:11" s="2" customFormat="1" ht="12.75" customHeight="1" x14ac:dyDescent="0.25">
      <c r="A20" s="19" t="s">
        <v>6</v>
      </c>
      <c r="B20" s="14"/>
      <c r="C20" s="49"/>
      <c r="D20" s="49"/>
      <c r="E20" s="71"/>
      <c r="F20" s="49"/>
      <c r="G20" s="71"/>
      <c r="H20" s="49"/>
      <c r="I20" s="71"/>
      <c r="J20" s="43"/>
      <c r="K20" s="45"/>
    </row>
    <row r="21" spans="1:11" s="2" customFormat="1" ht="12.75" customHeight="1" x14ac:dyDescent="0.25">
      <c r="A21" s="4" t="s">
        <v>0</v>
      </c>
      <c r="B21" s="13"/>
      <c r="C21" s="48"/>
      <c r="D21" s="48"/>
      <c r="E21" s="70">
        <f>(D21/(VLOOKUP($B$3,Calculations!$A$1:$B$4,2,FALSE)))*60</f>
        <v>0</v>
      </c>
      <c r="F21" s="48"/>
      <c r="G21" s="70">
        <f>(F21/10)*1</f>
        <v>0</v>
      </c>
      <c r="H21" s="48"/>
      <c r="I21" s="70">
        <f>E21+G21+H21</f>
        <v>0</v>
      </c>
      <c r="J21" s="72" t="str">
        <f>IF(I21=0,"",J19+I21/1440)</f>
        <v/>
      </c>
      <c r="K21" s="44"/>
    </row>
    <row r="22" spans="1:11" s="2" customFormat="1" ht="12.75" customHeight="1" x14ac:dyDescent="0.25">
      <c r="A22" s="19" t="s">
        <v>6</v>
      </c>
      <c r="B22" s="14"/>
      <c r="C22" s="49"/>
      <c r="D22" s="49"/>
      <c r="E22" s="71"/>
      <c r="F22" s="49"/>
      <c r="G22" s="71"/>
      <c r="H22" s="49"/>
      <c r="I22" s="71"/>
      <c r="J22" s="43"/>
      <c r="K22" s="45"/>
    </row>
    <row r="23" spans="1:11" s="2" customFormat="1" ht="12.75" customHeight="1" x14ac:dyDescent="0.25">
      <c r="A23" s="4" t="s">
        <v>0</v>
      </c>
      <c r="B23" s="13"/>
      <c r="C23" s="48"/>
      <c r="D23" s="48"/>
      <c r="E23" s="70">
        <f>(D23/(VLOOKUP($B$3,Calculations!$A$1:$B$4,2,FALSE)))*60</f>
        <v>0</v>
      </c>
      <c r="F23" s="48"/>
      <c r="G23" s="70">
        <f>(F23/10)*1</f>
        <v>0</v>
      </c>
      <c r="H23" s="48"/>
      <c r="I23" s="70">
        <f>E23+G23+H23</f>
        <v>0</v>
      </c>
      <c r="J23" s="72" t="str">
        <f>IF(I23=0,"",J21+I23/1440)</f>
        <v/>
      </c>
      <c r="K23" s="44"/>
    </row>
    <row r="24" spans="1:11" s="2" customFormat="1" ht="12.75" customHeight="1" x14ac:dyDescent="0.25">
      <c r="A24" s="19" t="s">
        <v>6</v>
      </c>
      <c r="B24" s="14"/>
      <c r="C24" s="49"/>
      <c r="D24" s="49"/>
      <c r="E24" s="71"/>
      <c r="F24" s="49"/>
      <c r="G24" s="71"/>
      <c r="H24" s="49"/>
      <c r="I24" s="71"/>
      <c r="J24" s="43"/>
      <c r="K24" s="45"/>
    </row>
    <row r="25" spans="1:11" s="2" customFormat="1" ht="12.75" customHeight="1" x14ac:dyDescent="0.25">
      <c r="A25" s="4" t="s">
        <v>0</v>
      </c>
      <c r="B25" s="13"/>
      <c r="C25" s="48"/>
      <c r="D25" s="48"/>
      <c r="E25" s="70">
        <f>(D25/(VLOOKUP($B$3,Calculations!$A$1:$B$4,2,FALSE)))*60</f>
        <v>0</v>
      </c>
      <c r="F25" s="48"/>
      <c r="G25" s="70">
        <f>(F25/10)*1</f>
        <v>0</v>
      </c>
      <c r="H25" s="48"/>
      <c r="I25" s="70">
        <f>E25+G25+H25</f>
        <v>0</v>
      </c>
      <c r="J25" s="72" t="str">
        <f>IF(I25=0,"",J23+I25/1440)</f>
        <v/>
      </c>
      <c r="K25" s="44"/>
    </row>
    <row r="26" spans="1:11" s="2" customFormat="1" ht="12.75" customHeight="1" x14ac:dyDescent="0.25">
      <c r="A26" s="19" t="s">
        <v>6</v>
      </c>
      <c r="B26" s="14"/>
      <c r="C26" s="49"/>
      <c r="D26" s="49"/>
      <c r="E26" s="71"/>
      <c r="F26" s="49"/>
      <c r="G26" s="71"/>
      <c r="H26" s="49"/>
      <c r="I26" s="71"/>
      <c r="J26" s="43"/>
      <c r="K26" s="45"/>
    </row>
    <row r="27" spans="1:11" s="2" customFormat="1" ht="12.75" customHeight="1" x14ac:dyDescent="0.25">
      <c r="A27" s="4" t="s">
        <v>0</v>
      </c>
      <c r="B27" s="13"/>
      <c r="C27" s="48"/>
      <c r="D27" s="48"/>
      <c r="E27" s="70">
        <f>(D27/(VLOOKUP($B$3,Calculations!$A$1:$B$4,2,FALSE)))*60</f>
        <v>0</v>
      </c>
      <c r="F27" s="48"/>
      <c r="G27" s="70">
        <f>(F27/10)*1</f>
        <v>0</v>
      </c>
      <c r="H27" s="48"/>
      <c r="I27" s="70">
        <f>E27+G27+H27</f>
        <v>0</v>
      </c>
      <c r="J27" s="72" t="str">
        <f>IF(I27=0,"",J25+I27/1440)</f>
        <v/>
      </c>
      <c r="K27" s="44"/>
    </row>
    <row r="28" spans="1:11" s="2" customFormat="1" ht="12.75" customHeight="1" x14ac:dyDescent="0.25">
      <c r="A28" s="19" t="s">
        <v>6</v>
      </c>
      <c r="B28" s="14"/>
      <c r="C28" s="49"/>
      <c r="D28" s="49"/>
      <c r="E28" s="71"/>
      <c r="F28" s="49"/>
      <c r="G28" s="71"/>
      <c r="H28" s="49"/>
      <c r="I28" s="71"/>
      <c r="J28" s="43"/>
      <c r="K28" s="45"/>
    </row>
    <row r="29" spans="1:11" s="2" customFormat="1" ht="12.75" customHeight="1" x14ac:dyDescent="0.25">
      <c r="A29" s="4" t="s">
        <v>0</v>
      </c>
      <c r="B29" s="13"/>
      <c r="C29" s="48"/>
      <c r="D29" s="48"/>
      <c r="E29" s="70">
        <f>(D29/(VLOOKUP($B$3,Calculations!$A$1:$B$4,2,FALSE)))*60</f>
        <v>0</v>
      </c>
      <c r="F29" s="48"/>
      <c r="G29" s="70">
        <f>(F29/10)*1</f>
        <v>0</v>
      </c>
      <c r="H29" s="48"/>
      <c r="I29" s="70">
        <f>E29+G29+H29</f>
        <v>0</v>
      </c>
      <c r="J29" s="72" t="str">
        <f>IF(I29=0,"",J27+I29/1440)</f>
        <v/>
      </c>
      <c r="K29" s="44"/>
    </row>
    <row r="30" spans="1:11" s="2" customFormat="1" ht="12.75" customHeight="1" x14ac:dyDescent="0.25">
      <c r="A30" s="19" t="s">
        <v>6</v>
      </c>
      <c r="B30" s="14"/>
      <c r="C30" s="49"/>
      <c r="D30" s="49"/>
      <c r="E30" s="71"/>
      <c r="F30" s="49"/>
      <c r="G30" s="71"/>
      <c r="H30" s="49"/>
      <c r="I30" s="71"/>
      <c r="J30" s="43"/>
      <c r="K30" s="45"/>
    </row>
    <row r="31" spans="1:11" s="2" customFormat="1" ht="12.75" customHeight="1" x14ac:dyDescent="0.25">
      <c r="A31" s="4" t="s">
        <v>0</v>
      </c>
      <c r="B31" s="13"/>
      <c r="C31" s="48"/>
      <c r="D31" s="48"/>
      <c r="E31" s="70">
        <f>(D31/(VLOOKUP($B$3,Calculations!$A$1:$B$4,2,FALSE)))*60</f>
        <v>0</v>
      </c>
      <c r="F31" s="48"/>
      <c r="G31" s="70">
        <f>(F31/10)*1</f>
        <v>0</v>
      </c>
      <c r="H31" s="48"/>
      <c r="I31" s="70">
        <f>E31+G31+H31</f>
        <v>0</v>
      </c>
      <c r="J31" s="72" t="str">
        <f>IF(I31=0,"",J29+I31/1440)</f>
        <v/>
      </c>
      <c r="K31" s="44"/>
    </row>
    <row r="32" spans="1:11" s="2" customFormat="1" ht="12.75" customHeight="1" x14ac:dyDescent="0.25">
      <c r="A32" s="19" t="s">
        <v>6</v>
      </c>
      <c r="B32" s="14"/>
      <c r="C32" s="49"/>
      <c r="D32" s="49"/>
      <c r="E32" s="71"/>
      <c r="F32" s="49"/>
      <c r="G32" s="71"/>
      <c r="H32" s="49"/>
      <c r="I32" s="71"/>
      <c r="J32" s="43"/>
      <c r="K32" s="45"/>
    </row>
    <row r="33" spans="1:11" s="2" customFormat="1" ht="12.75" customHeight="1" x14ac:dyDescent="0.25">
      <c r="A33" s="4" t="s">
        <v>0</v>
      </c>
      <c r="B33" s="13"/>
      <c r="C33" s="48"/>
      <c r="D33" s="48"/>
      <c r="E33" s="70">
        <f>(D33/(VLOOKUP($B$3,Calculations!$A$1:$B$4,2,FALSE)))*60</f>
        <v>0</v>
      </c>
      <c r="F33" s="48"/>
      <c r="G33" s="70">
        <f>(F33/10)*1</f>
        <v>0</v>
      </c>
      <c r="H33" s="48"/>
      <c r="I33" s="70">
        <f>E33+G33+H33</f>
        <v>0</v>
      </c>
      <c r="J33" s="72" t="str">
        <f>IF(I33=0,"",J31+I33/1440)</f>
        <v/>
      </c>
      <c r="K33" s="44"/>
    </row>
    <row r="34" spans="1:11" s="2" customFormat="1" ht="12.75" customHeight="1" x14ac:dyDescent="0.25">
      <c r="A34" s="19" t="s">
        <v>6</v>
      </c>
      <c r="B34" s="14"/>
      <c r="C34" s="49"/>
      <c r="D34" s="49"/>
      <c r="E34" s="71"/>
      <c r="F34" s="49"/>
      <c r="G34" s="71"/>
      <c r="H34" s="49"/>
      <c r="I34" s="71"/>
      <c r="J34" s="43"/>
      <c r="K34" s="45"/>
    </row>
    <row r="35" spans="1:11" s="2" customFormat="1" ht="12.75" customHeight="1" x14ac:dyDescent="0.25">
      <c r="A35" s="4" t="s">
        <v>0</v>
      </c>
      <c r="B35" s="13"/>
      <c r="C35" s="48"/>
      <c r="D35" s="48"/>
      <c r="E35" s="70">
        <f>(D35/(VLOOKUP($B$3,Calculations!$A$1:$B$4,2,FALSE)))*60</f>
        <v>0</v>
      </c>
      <c r="F35" s="48"/>
      <c r="G35" s="70">
        <f>(F35/10)*1</f>
        <v>0</v>
      </c>
      <c r="H35" s="48"/>
      <c r="I35" s="70">
        <f>E35+G35+H35</f>
        <v>0</v>
      </c>
      <c r="J35" s="72" t="str">
        <f>IF(I35=0,"",J33+I35/1440)</f>
        <v/>
      </c>
      <c r="K35" s="44"/>
    </row>
    <row r="36" spans="1:11" s="2" customFormat="1" ht="12.75" customHeight="1" x14ac:dyDescent="0.25">
      <c r="A36" s="19" t="s">
        <v>6</v>
      </c>
      <c r="B36" s="14"/>
      <c r="C36" s="49"/>
      <c r="D36" s="49"/>
      <c r="E36" s="71"/>
      <c r="F36" s="49"/>
      <c r="G36" s="71"/>
      <c r="H36" s="49"/>
      <c r="I36" s="71"/>
      <c r="J36" s="43"/>
      <c r="K36" s="45"/>
    </row>
    <row r="37" spans="1:11" s="5" customFormat="1" ht="25.5" customHeight="1" x14ac:dyDescent="0.25">
      <c r="A37" s="6" t="s">
        <v>22</v>
      </c>
      <c r="B37" s="7"/>
      <c r="C37" s="8"/>
      <c r="D37" s="20" t="str">
        <f>CONCATENATE(SUM(D7:D36)," ","km")</f>
        <v>0 km</v>
      </c>
      <c r="E37" s="20" t="str">
        <f>E206</f>
        <v>0h 0min</v>
      </c>
      <c r="F37" s="20" t="str">
        <f>CONCATENATE(SUM(F7:F36)," ","m")</f>
        <v>0 m</v>
      </c>
      <c r="G37" s="20" t="str">
        <f>G206</f>
        <v>0h 0min</v>
      </c>
      <c r="H37" s="20" t="str">
        <f>H206</f>
        <v>0h 0min</v>
      </c>
      <c r="I37" s="21" t="str">
        <f>I206</f>
        <v>0h 0min</v>
      </c>
      <c r="J37" s="37">
        <f>MAX(J7:J36)</f>
        <v>0</v>
      </c>
      <c r="K37" s="8"/>
    </row>
    <row r="38" spans="1:11" ht="12.75" customHeight="1" x14ac:dyDescent="0.25"/>
    <row r="39" spans="1:11" ht="12.75" customHeight="1" x14ac:dyDescent="0.25"/>
    <row r="40" spans="1:11" ht="12.75" customHeight="1" x14ac:dyDescent="0.25"/>
    <row r="41" spans="1:11" ht="12.75" customHeight="1" x14ac:dyDescent="0.25"/>
    <row r="42" spans="1:11" ht="12.75" customHeight="1" x14ac:dyDescent="0.25"/>
    <row r="43" spans="1:11" ht="12.75" customHeight="1" x14ac:dyDescent="0.25"/>
    <row r="44" spans="1:11" ht="12.75" customHeight="1" x14ac:dyDescent="0.25"/>
    <row r="45" spans="1:11" ht="12.75" customHeight="1" x14ac:dyDescent="0.25"/>
    <row r="46" spans="1:11" ht="12.75" customHeight="1" x14ac:dyDescent="0.25"/>
    <row r="47" spans="1:11" ht="12.75" customHeight="1" x14ac:dyDescent="0.25"/>
    <row r="48" spans="1:11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spans="4:9" ht="12.75" customHeight="1" x14ac:dyDescent="0.25"/>
    <row r="194" spans="4:9" ht="12.75" customHeight="1" x14ac:dyDescent="0.25"/>
    <row r="195" spans="4:9" ht="12.75" customHeight="1" x14ac:dyDescent="0.25"/>
    <row r="196" spans="4:9" ht="12.75" customHeight="1" x14ac:dyDescent="0.25"/>
    <row r="197" spans="4:9" ht="12.75" hidden="1" customHeight="1" thickBot="1" x14ac:dyDescent="0.25"/>
    <row r="198" spans="4:9" ht="12.75" hidden="1" customHeight="1" thickTop="1" x14ac:dyDescent="0.25">
      <c r="D198" s="26"/>
      <c r="E198" s="53" t="s">
        <v>3</v>
      </c>
      <c r="G198" s="53" t="s">
        <v>46</v>
      </c>
      <c r="H198" s="53" t="s">
        <v>33</v>
      </c>
      <c r="I198" s="73" t="s">
        <v>5</v>
      </c>
    </row>
    <row r="199" spans="4:9" ht="12.75" hidden="1" customHeight="1" thickBot="1" x14ac:dyDescent="0.3">
      <c r="D199" s="26"/>
      <c r="E199" s="54"/>
      <c r="G199" s="54"/>
      <c r="H199" s="54"/>
      <c r="I199" s="74"/>
    </row>
    <row r="200" spans="4:9" ht="12.75" hidden="1" customHeight="1" thickTop="1" x14ac:dyDescent="0.25">
      <c r="D200" s="26" t="s">
        <v>51</v>
      </c>
      <c r="E200">
        <f>SUM(E7:E36)</f>
        <v>0</v>
      </c>
      <c r="G200">
        <f>SUM(G7:G36)</f>
        <v>0</v>
      </c>
      <c r="H200">
        <f>SUM(H7:H36)</f>
        <v>0</v>
      </c>
      <c r="I200">
        <f>SUM(I7:I36)</f>
        <v>0</v>
      </c>
    </row>
    <row r="201" spans="4:9" ht="12.75" hidden="1" customHeight="1" x14ac:dyDescent="0.25">
      <c r="D201" s="26" t="s">
        <v>52</v>
      </c>
      <c r="E201">
        <f>E200/60</f>
        <v>0</v>
      </c>
      <c r="G201">
        <f>G200/60</f>
        <v>0</v>
      </c>
      <c r="H201">
        <f>H200/60</f>
        <v>0</v>
      </c>
      <c r="I201">
        <f>I200/60</f>
        <v>0</v>
      </c>
    </row>
    <row r="202" spans="4:9" ht="12.75" hidden="1" customHeight="1" x14ac:dyDescent="0.25">
      <c r="D202" s="26" t="s">
        <v>53</v>
      </c>
      <c r="E202" s="25">
        <f>ROUNDDOWN(E201,0)</f>
        <v>0</v>
      </c>
      <c r="G202" s="25">
        <f>ROUNDDOWN(G201,0)</f>
        <v>0</v>
      </c>
      <c r="H202" s="25">
        <f>ROUNDDOWN(H201,0)</f>
        <v>0</v>
      </c>
      <c r="I202" s="25">
        <f>ROUNDDOWN(I201,0)</f>
        <v>0</v>
      </c>
    </row>
    <row r="203" spans="4:9" ht="12.75" hidden="1" customHeight="1" x14ac:dyDescent="0.25">
      <c r="D203" s="26" t="s">
        <v>54</v>
      </c>
      <c r="E203">
        <f>E202*60</f>
        <v>0</v>
      </c>
      <c r="G203">
        <f>G202*60</f>
        <v>0</v>
      </c>
      <c r="H203">
        <f>H202*60</f>
        <v>0</v>
      </c>
      <c r="I203">
        <f>I202*60</f>
        <v>0</v>
      </c>
    </row>
    <row r="204" spans="4:9" ht="12.75" hidden="1" customHeight="1" x14ac:dyDescent="0.25">
      <c r="D204" s="26" t="s">
        <v>55</v>
      </c>
      <c r="E204">
        <f>E200-E203</f>
        <v>0</v>
      </c>
      <c r="G204">
        <f>G200-G203</f>
        <v>0</v>
      </c>
      <c r="H204">
        <f>H200-H203</f>
        <v>0</v>
      </c>
      <c r="I204">
        <f>I200-I203</f>
        <v>0</v>
      </c>
    </row>
    <row r="205" spans="4:9" ht="12.75" hidden="1" customHeight="1" x14ac:dyDescent="0.25">
      <c r="D205" s="26" t="s">
        <v>56</v>
      </c>
      <c r="E205" s="25">
        <f>ROUND(E204,0)</f>
        <v>0</v>
      </c>
      <c r="G205" s="25">
        <f>ROUND(G204,0)</f>
        <v>0</v>
      </c>
      <c r="H205" s="25">
        <f>ROUND(H204,0)</f>
        <v>0</v>
      </c>
      <c r="I205" s="25">
        <f>ROUND(I204,0)</f>
        <v>0</v>
      </c>
    </row>
    <row r="206" spans="4:9" ht="12.75" hidden="1" customHeight="1" x14ac:dyDescent="0.25">
      <c r="D206" s="26" t="s">
        <v>57</v>
      </c>
      <c r="E206" t="str">
        <f>CONCATENATE(E202,"h"," ",E205,"min")</f>
        <v>0h 0min</v>
      </c>
      <c r="G206" t="str">
        <f>CONCATENATE(G202,"h"," ",G205,"min")</f>
        <v>0h 0min</v>
      </c>
      <c r="H206" t="str">
        <f>CONCATENATE(H202,"h"," ",H205,"min")</f>
        <v>0h 0min</v>
      </c>
      <c r="I206" t="str">
        <f>CONCATENATE(I202,"h"," ",I205,"min")</f>
        <v>0h 0min</v>
      </c>
    </row>
    <row r="207" spans="4:9" ht="12.75" customHeight="1" x14ac:dyDescent="0.25"/>
    <row r="208" spans="4:9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</sheetData>
  <sheetProtection algorithmName="SHA-512" hashValue="Ra6mDp4Yo1UmW0XyK/x2jx23H3ecHpZbiibDCoCZXFk1ih883O517WHZxzgEBN1TzKQCy+0Fx1jockzWmqj8Fg==" saltValue="1DAYIyCP+dSwST8MORcXag==" spinCount="100000" sheet="1" selectLockedCells="1"/>
  <mergeCells count="150">
    <mergeCell ref="E198:E199"/>
    <mergeCell ref="G198:G199"/>
    <mergeCell ref="H198:H199"/>
    <mergeCell ref="I198:I199"/>
    <mergeCell ref="K33:K34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C33:C34"/>
    <mergeCell ref="D33:D34"/>
    <mergeCell ref="E33:E34"/>
    <mergeCell ref="F33:F34"/>
    <mergeCell ref="G33:G34"/>
    <mergeCell ref="H33:H34"/>
    <mergeCell ref="I33:I34"/>
    <mergeCell ref="J33:J34"/>
    <mergeCell ref="I29:I30"/>
    <mergeCell ref="J29:J30"/>
    <mergeCell ref="K29:K30"/>
    <mergeCell ref="C31:C32"/>
    <mergeCell ref="D31:D32"/>
    <mergeCell ref="E31:E32"/>
    <mergeCell ref="F31:F32"/>
    <mergeCell ref="G31:G32"/>
    <mergeCell ref="H31:H32"/>
    <mergeCell ref="I31:I32"/>
    <mergeCell ref="C29:C30"/>
    <mergeCell ref="D29:D30"/>
    <mergeCell ref="E29:E30"/>
    <mergeCell ref="F29:F30"/>
    <mergeCell ref="G29:G30"/>
    <mergeCell ref="H29:H30"/>
    <mergeCell ref="J31:J32"/>
    <mergeCell ref="K31:K32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I21:I22"/>
    <mergeCell ref="J21:J22"/>
    <mergeCell ref="K21:K22"/>
    <mergeCell ref="C23:C24"/>
    <mergeCell ref="D23:D24"/>
    <mergeCell ref="E23:E24"/>
    <mergeCell ref="F23:F24"/>
    <mergeCell ref="G23:G24"/>
    <mergeCell ref="H23:H24"/>
    <mergeCell ref="I23:I24"/>
    <mergeCell ref="C21:C22"/>
    <mergeCell ref="D21:D22"/>
    <mergeCell ref="E21:E22"/>
    <mergeCell ref="F21:F22"/>
    <mergeCell ref="G21:G22"/>
    <mergeCell ref="H21:H22"/>
    <mergeCell ref="J23:J24"/>
    <mergeCell ref="K23:K24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I13:I14"/>
    <mergeCell ref="J13:J14"/>
    <mergeCell ref="K13:K14"/>
    <mergeCell ref="C15:C16"/>
    <mergeCell ref="D15:D16"/>
    <mergeCell ref="E15:E16"/>
    <mergeCell ref="F15:F16"/>
    <mergeCell ref="G15:G16"/>
    <mergeCell ref="H15:H16"/>
    <mergeCell ref="I15:I16"/>
    <mergeCell ref="C13:C14"/>
    <mergeCell ref="D13:D14"/>
    <mergeCell ref="E13:E14"/>
    <mergeCell ref="F13:F14"/>
    <mergeCell ref="G13:G14"/>
    <mergeCell ref="H13:H14"/>
    <mergeCell ref="J15:J16"/>
    <mergeCell ref="K15:K16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K5:K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D3:E3"/>
    <mergeCell ref="C5:C6"/>
    <mergeCell ref="D5:D6"/>
    <mergeCell ref="E5:E6"/>
    <mergeCell ref="F5:F6"/>
    <mergeCell ref="G5:G6"/>
    <mergeCell ref="H5:H6"/>
    <mergeCell ref="I5:I6"/>
    <mergeCell ref="J5:J6"/>
    <mergeCell ref="G3:H3"/>
  </mergeCells>
  <pageMargins left="0.25" right="0.25" top="0.75" bottom="0.75" header="0.3" footer="0.3"/>
  <pageSetup paperSize="9" scale="96" orientation="landscape" horizontalDpi="300" verticalDpi="300" r:id="rId1"/>
  <ignoredErrors>
    <ignoredError sqref="F37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Select walking speed" xr:uid="{B53BF6F5-7EEB-4808-B33B-FD21E117A4F5}">
          <x14:formula1>
            <xm:f>Calculations!$A$1:$A$4</xm:f>
          </x14:formula1>
          <xm:sqref>B3</xm:sqref>
        </x14:dataValidation>
        <x14:dataValidation type="list" showInputMessage="1" showErrorMessage="1" xr:uid="{39C337E3-D510-4BF3-A207-2329B59CC959}">
          <x14:formula1>
            <xm:f>Calculations!$Q$1:$Q$181</xm:f>
          </x14:formula1>
          <xm:sqref>D2:E3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6E39-A8B2-42A7-9D2B-B272962EB9AB}">
  <dimension ref="A1:Q181"/>
  <sheetViews>
    <sheetView workbookViewId="0">
      <selection activeCell="G1" sqref="G1:H9"/>
    </sheetView>
  </sheetViews>
  <sheetFormatPr defaultRowHeight="15" x14ac:dyDescent="0.25"/>
  <cols>
    <col min="1" max="1" width="15.85546875" bestFit="1" customWidth="1"/>
    <col min="4" max="4" width="21.85546875" style="26" bestFit="1" customWidth="1"/>
    <col min="9" max="9" width="16" style="26" bestFit="1" customWidth="1"/>
    <col min="10" max="10" width="16" style="28" customWidth="1"/>
    <col min="13" max="13" width="9.140625" style="25"/>
    <col min="15" max="15" width="9.140625" style="25"/>
    <col min="17" max="17" width="9.140625" style="30"/>
  </cols>
  <sheetData>
    <row r="1" spans="1:17" ht="15.75" thickTop="1" x14ac:dyDescent="0.25">
      <c r="A1" t="s">
        <v>29</v>
      </c>
      <c r="B1">
        <v>2</v>
      </c>
      <c r="C1">
        <f>B1/60</f>
        <v>3.3333333333333333E-2</v>
      </c>
      <c r="E1" s="53" t="s">
        <v>3</v>
      </c>
      <c r="F1" s="53" t="s">
        <v>46</v>
      </c>
      <c r="G1" s="53" t="s">
        <v>33</v>
      </c>
      <c r="H1" s="73" t="s">
        <v>5</v>
      </c>
      <c r="K1" s="76" t="s">
        <v>74</v>
      </c>
      <c r="L1" s="77" t="s">
        <v>75</v>
      </c>
      <c r="M1" s="75" t="s">
        <v>76</v>
      </c>
      <c r="N1" s="76" t="s">
        <v>77</v>
      </c>
      <c r="O1" s="75" t="s">
        <v>78</v>
      </c>
      <c r="P1" s="76" t="s">
        <v>79</v>
      </c>
      <c r="Q1" s="30">
        <v>0.20833333333333334</v>
      </c>
    </row>
    <row r="2" spans="1:17" ht="15.75" thickBot="1" x14ac:dyDescent="0.3">
      <c r="A2" t="s">
        <v>30</v>
      </c>
      <c r="B2">
        <v>3</v>
      </c>
      <c r="C2">
        <f>B2/60</f>
        <v>0.05</v>
      </c>
      <c r="E2" s="54"/>
      <c r="F2" s="54"/>
      <c r="G2" s="54"/>
      <c r="H2" s="74"/>
      <c r="K2" s="76"/>
      <c r="L2" s="76"/>
      <c r="M2" s="75"/>
      <c r="N2" s="76"/>
      <c r="O2" s="75"/>
      <c r="P2" s="76"/>
      <c r="Q2" s="30">
        <v>0.21875</v>
      </c>
    </row>
    <row r="3" spans="1:17" ht="15.75" thickTop="1" x14ac:dyDescent="0.25">
      <c r="A3" t="s">
        <v>31</v>
      </c>
      <c r="B3">
        <v>4</v>
      </c>
      <c r="C3">
        <f>B3/60</f>
        <v>6.6666666666666666E-2</v>
      </c>
      <c r="D3" s="26" t="s">
        <v>51</v>
      </c>
      <c r="E3">
        <f>SUM('V1'!E7:E30)</f>
        <v>133.5</v>
      </c>
      <c r="F3">
        <f>SUM('V1'!G7:G36)</f>
        <v>34</v>
      </c>
      <c r="G3">
        <f>SUM('V1'!H7:H36)</f>
        <v>70</v>
      </c>
      <c r="H3">
        <f>SUM('V1'!I7:I36)</f>
        <v>237.5</v>
      </c>
      <c r="K3" s="76"/>
      <c r="L3" s="76"/>
      <c r="M3" s="75"/>
      <c r="N3" s="76"/>
      <c r="O3" s="75"/>
      <c r="P3" s="76"/>
      <c r="Q3" s="30">
        <v>0.22916666666666666</v>
      </c>
    </row>
    <row r="4" spans="1:17" x14ac:dyDescent="0.25">
      <c r="A4" t="s">
        <v>32</v>
      </c>
      <c r="B4">
        <v>5</v>
      </c>
      <c r="C4">
        <f>B4/60</f>
        <v>8.3333333333333329E-2</v>
      </c>
      <c r="D4" s="26" t="s">
        <v>52</v>
      </c>
      <c r="E4">
        <f>E3/60</f>
        <v>2.2250000000000001</v>
      </c>
      <c r="F4">
        <f>F3/60</f>
        <v>0.56666666666666665</v>
      </c>
      <c r="G4">
        <f>G3/60</f>
        <v>1.1666666666666667</v>
      </c>
      <c r="H4">
        <f>H3/60</f>
        <v>3.9583333333333335</v>
      </c>
      <c r="K4" s="76"/>
      <c r="L4" s="76"/>
      <c r="M4" s="75"/>
      <c r="N4" s="76"/>
      <c r="O4" s="75"/>
      <c r="P4" s="76"/>
      <c r="Q4" s="30">
        <v>0.23958333333333334</v>
      </c>
    </row>
    <row r="5" spans="1:17" x14ac:dyDescent="0.25">
      <c r="D5" s="26" t="s">
        <v>53</v>
      </c>
      <c r="E5" s="25">
        <f>ROUNDDOWN(E4,0)</f>
        <v>2</v>
      </c>
      <c r="F5" s="25">
        <f>ROUNDDOWN(F4,0)</f>
        <v>0</v>
      </c>
      <c r="G5" s="25">
        <f>ROUNDDOWN(G4,0)</f>
        <v>1</v>
      </c>
      <c r="H5" s="25">
        <f>ROUNDDOWN(H4,0)</f>
        <v>3</v>
      </c>
      <c r="K5" s="76"/>
      <c r="L5" s="76"/>
      <c r="M5" s="75"/>
      <c r="N5" s="76"/>
      <c r="O5" s="75"/>
      <c r="P5" s="76"/>
      <c r="Q5" s="30">
        <v>0.25</v>
      </c>
    </row>
    <row r="6" spans="1:17" x14ac:dyDescent="0.25">
      <c r="D6" s="26" t="s">
        <v>54</v>
      </c>
      <c r="E6">
        <f>E5*60</f>
        <v>120</v>
      </c>
      <c r="F6">
        <f>F5*60</f>
        <v>0</v>
      </c>
      <c r="G6">
        <f>G5*60</f>
        <v>60</v>
      </c>
      <c r="H6">
        <f>H5*60</f>
        <v>180</v>
      </c>
      <c r="K6" s="76"/>
      <c r="L6" s="76"/>
      <c r="M6" s="75"/>
      <c r="N6" s="76"/>
      <c r="O6" s="75"/>
      <c r="P6" s="76"/>
      <c r="Q6" s="30">
        <v>0.26041666666666669</v>
      </c>
    </row>
    <row r="7" spans="1:17" x14ac:dyDescent="0.25">
      <c r="D7" s="26" t="s">
        <v>55</v>
      </c>
      <c r="E7">
        <f>E3-E6</f>
        <v>13.5</v>
      </c>
      <c r="F7">
        <f>F3-F6</f>
        <v>34</v>
      </c>
      <c r="G7">
        <f>G3-G6</f>
        <v>10</v>
      </c>
      <c r="H7">
        <f>H3-H6</f>
        <v>57.5</v>
      </c>
      <c r="I7" s="26" t="s">
        <v>58</v>
      </c>
      <c r="J7" s="28" t="s">
        <v>59</v>
      </c>
      <c r="K7" s="27">
        <f>'V1'!I7</f>
        <v>9</v>
      </c>
      <c r="L7">
        <f>K7/60</f>
        <v>0.15</v>
      </c>
      <c r="M7" s="25">
        <f>(ROUNDDOWN(L7,0))</f>
        <v>0</v>
      </c>
      <c r="N7">
        <f>M7*60</f>
        <v>0</v>
      </c>
      <c r="O7" s="25">
        <f>K7-N7</f>
        <v>9</v>
      </c>
      <c r="P7" t="str">
        <f>CONCATENATE(M7,"hr"," ",O7,"min")</f>
        <v>0hr 9min</v>
      </c>
      <c r="Q7" s="30">
        <v>0.27083333333333331</v>
      </c>
    </row>
    <row r="8" spans="1:17" x14ac:dyDescent="0.25">
      <c r="D8" s="26" t="s">
        <v>56</v>
      </c>
      <c r="E8" s="25">
        <f>ROUND(E7,0)</f>
        <v>14</v>
      </c>
      <c r="F8" s="25">
        <f>ROUND(F7,0)</f>
        <v>34</v>
      </c>
      <c r="G8" s="25">
        <f>ROUND(G7,0)</f>
        <v>10</v>
      </c>
      <c r="H8" s="25">
        <f>ROUND(H7,0)</f>
        <v>58</v>
      </c>
      <c r="Q8" s="30">
        <v>0.28125</v>
      </c>
    </row>
    <row r="9" spans="1:17" x14ac:dyDescent="0.25">
      <c r="D9" s="26" t="s">
        <v>57</v>
      </c>
      <c r="E9" t="str">
        <f>CONCATENATE(E5,"h"," ",E8,"min")</f>
        <v>2h 14min</v>
      </c>
      <c r="F9" t="str">
        <f>CONCATENATE(F5,"h"," ",F8,"min")</f>
        <v>0h 34min</v>
      </c>
      <c r="G9" t="str">
        <f>CONCATENATE(G5,"h"," ",G8,"min")</f>
        <v>1h 10min</v>
      </c>
      <c r="H9" t="str">
        <f>CONCATENATE(H5,"h"," ",H8,"min")</f>
        <v>3h 58min</v>
      </c>
      <c r="J9" s="28" t="s">
        <v>60</v>
      </c>
      <c r="K9" s="29">
        <f>K7+'V1'!I9</f>
        <v>27.5</v>
      </c>
      <c r="L9">
        <f>K9/60</f>
        <v>0.45833333333333331</v>
      </c>
      <c r="M9" s="25">
        <f>(ROUNDDOWN(L9,0))</f>
        <v>0</v>
      </c>
      <c r="N9">
        <f>M9*60</f>
        <v>0</v>
      </c>
      <c r="O9" s="25">
        <f>K9-N9</f>
        <v>27.5</v>
      </c>
      <c r="P9" t="str">
        <f>CONCATENATE(M9,"hr"," ",O9,"min")</f>
        <v>0hr 27.5min</v>
      </c>
      <c r="Q9" s="30">
        <v>0.29166666666666702</v>
      </c>
    </row>
    <row r="10" spans="1:17" x14ac:dyDescent="0.25">
      <c r="Q10" s="30">
        <v>0.30208333333333298</v>
      </c>
    </row>
    <row r="11" spans="1:17" x14ac:dyDescent="0.25">
      <c r="J11" s="28" t="s">
        <v>61</v>
      </c>
      <c r="K11" s="29">
        <f>K9+'V1'!I11</f>
        <v>35</v>
      </c>
      <c r="L11">
        <f>K11/60</f>
        <v>0.58333333333333337</v>
      </c>
      <c r="M11" s="25">
        <f>(ROUNDDOWN(L11,0))</f>
        <v>0</v>
      </c>
      <c r="N11">
        <f>M11*60</f>
        <v>0</v>
      </c>
      <c r="O11" s="25">
        <f>K11-N11</f>
        <v>35</v>
      </c>
      <c r="P11" t="str">
        <f>CONCATENATE(M11,"hr"," ",O11,"min")</f>
        <v>0hr 35min</v>
      </c>
      <c r="Q11" s="30">
        <v>0.3125</v>
      </c>
    </row>
    <row r="12" spans="1:17" x14ac:dyDescent="0.25">
      <c r="Q12" s="30">
        <v>0.32291666666666602</v>
      </c>
    </row>
    <row r="13" spans="1:17" x14ac:dyDescent="0.25">
      <c r="J13" s="28" t="s">
        <v>63</v>
      </c>
      <c r="K13" s="29">
        <f>K11+'V1'!I13</f>
        <v>73</v>
      </c>
      <c r="L13">
        <f>K13/60</f>
        <v>1.2166666666666666</v>
      </c>
      <c r="M13" s="25">
        <f>(ROUNDDOWN(L13,0))</f>
        <v>1</v>
      </c>
      <c r="N13">
        <f>M13*60</f>
        <v>60</v>
      </c>
      <c r="O13" s="25">
        <f>K13-N13</f>
        <v>13</v>
      </c>
      <c r="P13" t="str">
        <f>CONCATENATE(M13,"hr"," ",O13,"min")</f>
        <v>1hr 13min</v>
      </c>
      <c r="Q13" s="30">
        <v>0.33333333333333298</v>
      </c>
    </row>
    <row r="14" spans="1:17" x14ac:dyDescent="0.25">
      <c r="Q14" s="30">
        <v>0.34375</v>
      </c>
    </row>
    <row r="15" spans="1:17" x14ac:dyDescent="0.25">
      <c r="J15" s="28" t="s">
        <v>62</v>
      </c>
      <c r="K15" s="29">
        <f>K13+'V1'!I15</f>
        <v>77.5</v>
      </c>
      <c r="L15">
        <f>K15/60</f>
        <v>1.2916666666666667</v>
      </c>
      <c r="M15" s="25">
        <f>(ROUNDDOWN(L15,0))</f>
        <v>1</v>
      </c>
      <c r="N15">
        <f>M15*60</f>
        <v>60</v>
      </c>
      <c r="O15" s="25">
        <f>K15-N15</f>
        <v>17.5</v>
      </c>
      <c r="P15" t="str">
        <f>CONCATENATE(M15,"hr"," ",O15,"min")</f>
        <v>1hr 17.5min</v>
      </c>
      <c r="Q15" s="30">
        <v>0.35416666666666602</v>
      </c>
    </row>
    <row r="16" spans="1:17" x14ac:dyDescent="0.25">
      <c r="Q16" s="30">
        <v>0.36458333333333298</v>
      </c>
    </row>
    <row r="17" spans="10:17" x14ac:dyDescent="0.25">
      <c r="J17" s="28" t="s">
        <v>65</v>
      </c>
      <c r="K17" s="29">
        <f>K15+'V1'!I17</f>
        <v>102.5</v>
      </c>
      <c r="L17">
        <f>K17/60</f>
        <v>1.7083333333333333</v>
      </c>
      <c r="M17" s="25">
        <f>(ROUNDDOWN(L17,0))</f>
        <v>1</v>
      </c>
      <c r="N17">
        <f>M17*60</f>
        <v>60</v>
      </c>
      <c r="O17" s="25">
        <f>K17-N17</f>
        <v>42.5</v>
      </c>
      <c r="P17" t="str">
        <f>CONCATENATE(M17,"hr"," ",O17,"min")</f>
        <v>1hr 42.5min</v>
      </c>
      <c r="Q17" s="30">
        <v>0.375</v>
      </c>
    </row>
    <row r="18" spans="10:17" x14ac:dyDescent="0.25">
      <c r="Q18" s="30">
        <v>0.38541666666666602</v>
      </c>
    </row>
    <row r="19" spans="10:17" x14ac:dyDescent="0.25">
      <c r="J19" s="28" t="s">
        <v>64</v>
      </c>
      <c r="K19" s="29">
        <f>K17+'V1'!I19</f>
        <v>146</v>
      </c>
      <c r="L19">
        <f>K19/60</f>
        <v>2.4333333333333331</v>
      </c>
      <c r="M19" s="25">
        <f>(ROUNDDOWN(L19,0))</f>
        <v>2</v>
      </c>
      <c r="N19">
        <f>M19*60</f>
        <v>120</v>
      </c>
      <c r="O19" s="25">
        <f>K19-N19</f>
        <v>26</v>
      </c>
      <c r="P19" t="str">
        <f>CONCATENATE(M19,"hr"," ",O19,"min")</f>
        <v>2hr 26min</v>
      </c>
      <c r="Q19" s="30">
        <v>0.39583333333333298</v>
      </c>
    </row>
    <row r="20" spans="10:17" x14ac:dyDescent="0.25">
      <c r="Q20" s="30">
        <v>0.406249999999999</v>
      </c>
    </row>
    <row r="21" spans="10:17" x14ac:dyDescent="0.25">
      <c r="J21" s="28" t="s">
        <v>66</v>
      </c>
      <c r="K21" s="29">
        <f>K19+'V1'!I21</f>
        <v>150.5</v>
      </c>
      <c r="L21">
        <f>K21/60</f>
        <v>2.5083333333333333</v>
      </c>
      <c r="M21" s="25">
        <f>(ROUNDDOWN(L21,0))</f>
        <v>2</v>
      </c>
      <c r="N21">
        <f>M21*60</f>
        <v>120</v>
      </c>
      <c r="O21" s="25">
        <f>K21-N21</f>
        <v>30.5</v>
      </c>
      <c r="P21" t="str">
        <f>CONCATENATE(M21,"hr"," ",O21,"min")</f>
        <v>2hr 30.5min</v>
      </c>
      <c r="Q21" s="30">
        <v>0.41666666666666602</v>
      </c>
    </row>
    <row r="22" spans="10:17" x14ac:dyDescent="0.25">
      <c r="Q22" s="30">
        <v>0.42708333333333298</v>
      </c>
    </row>
    <row r="23" spans="10:17" x14ac:dyDescent="0.25">
      <c r="J23" s="28" t="s">
        <v>67</v>
      </c>
      <c r="K23" s="29">
        <f>K21+'V1'!I23</f>
        <v>190.5</v>
      </c>
      <c r="L23">
        <f>K23/60</f>
        <v>3.1749999999999998</v>
      </c>
      <c r="M23" s="25">
        <f>(ROUNDDOWN(L23,0))</f>
        <v>3</v>
      </c>
      <c r="N23">
        <f>M23*60</f>
        <v>180</v>
      </c>
      <c r="O23" s="25">
        <f>K23-N23</f>
        <v>10.5</v>
      </c>
      <c r="P23" t="str">
        <f>CONCATENATE(M23,"hr"," ",O23,"min")</f>
        <v>3hr 10.5min</v>
      </c>
      <c r="Q23" s="30">
        <v>0.437499999999999</v>
      </c>
    </row>
    <row r="24" spans="10:17" x14ac:dyDescent="0.25">
      <c r="Q24" s="30">
        <v>0.44791666666666602</v>
      </c>
    </row>
    <row r="25" spans="10:17" x14ac:dyDescent="0.25">
      <c r="J25" s="28" t="s">
        <v>68</v>
      </c>
      <c r="K25" s="29">
        <f>K23+'V1'!I25</f>
        <v>220</v>
      </c>
      <c r="L25">
        <f>K25/60</f>
        <v>3.6666666666666665</v>
      </c>
      <c r="M25" s="25">
        <f>(ROUNDDOWN(L25,0))</f>
        <v>3</v>
      </c>
      <c r="N25">
        <f>M25*60</f>
        <v>180</v>
      </c>
      <c r="O25" s="25">
        <f>K25-N25</f>
        <v>40</v>
      </c>
      <c r="P25" t="str">
        <f>CONCATENATE(M25,"hr"," ",O25,"min")</f>
        <v>3hr 40min</v>
      </c>
      <c r="Q25" s="30">
        <v>0.45833333333333298</v>
      </c>
    </row>
    <row r="26" spans="10:17" x14ac:dyDescent="0.25">
      <c r="Q26" s="30">
        <v>0.468749999999999</v>
      </c>
    </row>
    <row r="27" spans="10:17" x14ac:dyDescent="0.25">
      <c r="J27" s="28" t="s">
        <v>69</v>
      </c>
      <c r="K27" s="29">
        <f>K25+'V1'!I27</f>
        <v>227.5</v>
      </c>
      <c r="L27">
        <f>K27/60</f>
        <v>3.7916666666666665</v>
      </c>
      <c r="M27" s="25">
        <f>(ROUNDDOWN(L27,0))</f>
        <v>3</v>
      </c>
      <c r="N27">
        <f>M27*60</f>
        <v>180</v>
      </c>
      <c r="O27" s="25">
        <f>K27-N27</f>
        <v>47.5</v>
      </c>
      <c r="P27" t="str">
        <f>CONCATENATE(M27,"hr"," ",O27,"min")</f>
        <v>3hr 47.5min</v>
      </c>
      <c r="Q27" s="30">
        <v>0.47916666666666602</v>
      </c>
    </row>
    <row r="28" spans="10:17" x14ac:dyDescent="0.25">
      <c r="Q28" s="30">
        <v>0.48958333333333298</v>
      </c>
    </row>
    <row r="29" spans="10:17" x14ac:dyDescent="0.25">
      <c r="J29" s="28" t="s">
        <v>70</v>
      </c>
      <c r="K29" s="29">
        <f>K27+'V1'!I29</f>
        <v>237.5</v>
      </c>
      <c r="L29">
        <f>K29/60</f>
        <v>3.9583333333333335</v>
      </c>
      <c r="M29" s="25">
        <f>(ROUNDDOWN(L29,0))</f>
        <v>3</v>
      </c>
      <c r="N29">
        <f>M29*60</f>
        <v>180</v>
      </c>
      <c r="O29" s="25">
        <f>K29-N29</f>
        <v>57.5</v>
      </c>
      <c r="P29" t="str">
        <f>CONCATENATE(M29,"hr"," ",O29,"min")</f>
        <v>3hr 57.5min</v>
      </c>
      <c r="Q29" s="30">
        <v>0.499999999999999</v>
      </c>
    </row>
    <row r="30" spans="10:17" x14ac:dyDescent="0.25">
      <c r="Q30" s="30">
        <v>0.51041666666666596</v>
      </c>
    </row>
    <row r="31" spans="10:17" x14ac:dyDescent="0.25">
      <c r="J31" s="28" t="s">
        <v>71</v>
      </c>
      <c r="K31" s="29">
        <f>K29+'V1'!I31</f>
        <v>237.5</v>
      </c>
      <c r="L31">
        <f>K31/60</f>
        <v>3.9583333333333335</v>
      </c>
      <c r="M31" s="25">
        <f>(ROUNDDOWN(L31,0))</f>
        <v>3</v>
      </c>
      <c r="N31">
        <f>M31*60</f>
        <v>180</v>
      </c>
      <c r="O31" s="25">
        <f>K31-N31</f>
        <v>57.5</v>
      </c>
      <c r="P31" t="str">
        <f>CONCATENATE(M31,"hr"," ",O31,"min")</f>
        <v>3hr 57.5min</v>
      </c>
      <c r="Q31" s="30">
        <v>0.52083333333333304</v>
      </c>
    </row>
    <row r="32" spans="10:17" x14ac:dyDescent="0.25">
      <c r="Q32" s="30">
        <v>0.531249999999999</v>
      </c>
    </row>
    <row r="33" spans="10:17" x14ac:dyDescent="0.25">
      <c r="J33" s="28" t="s">
        <v>72</v>
      </c>
      <c r="K33" s="29">
        <f>K31+'V1'!I33</f>
        <v>237.5</v>
      </c>
      <c r="L33">
        <f>K33/60</f>
        <v>3.9583333333333335</v>
      </c>
      <c r="M33" s="25">
        <f>(ROUNDDOWN(L33,0))</f>
        <v>3</v>
      </c>
      <c r="N33">
        <f>M33*60</f>
        <v>180</v>
      </c>
      <c r="O33" s="25">
        <f>K33-N33</f>
        <v>57.5</v>
      </c>
      <c r="P33" t="str">
        <f>CONCATENATE(M33,"hr"," ",O33,"min")</f>
        <v>3hr 57.5min</v>
      </c>
      <c r="Q33" s="30">
        <v>0.54166666666666596</v>
      </c>
    </row>
    <row r="34" spans="10:17" x14ac:dyDescent="0.25">
      <c r="Q34" s="30">
        <v>0.55208333333333304</v>
      </c>
    </row>
    <row r="35" spans="10:17" x14ac:dyDescent="0.25">
      <c r="J35" s="28" t="s">
        <v>73</v>
      </c>
      <c r="K35" s="29">
        <f>K33+'V1'!I35</f>
        <v>237.5</v>
      </c>
      <c r="L35">
        <f>K35/60</f>
        <v>3.9583333333333335</v>
      </c>
      <c r="M35" s="25">
        <f>(ROUNDDOWN(L35,0))</f>
        <v>3</v>
      </c>
      <c r="N35">
        <f>M35*60</f>
        <v>180</v>
      </c>
      <c r="O35" s="25">
        <f>K35-N35</f>
        <v>57.5</v>
      </c>
      <c r="P35" t="str">
        <f>CONCATENATE(M35,"hr"," ",O35,"min")</f>
        <v>3hr 57.5min</v>
      </c>
      <c r="Q35" s="30">
        <v>0.562499999999999</v>
      </c>
    </row>
    <row r="36" spans="10:17" x14ac:dyDescent="0.25">
      <c r="Q36" s="30">
        <v>0.57291666666666596</v>
      </c>
    </row>
    <row r="37" spans="10:17" x14ac:dyDescent="0.25">
      <c r="K37" s="27"/>
      <c r="Q37" s="30">
        <v>0.58333333333333304</v>
      </c>
    </row>
    <row r="38" spans="10:17" x14ac:dyDescent="0.25">
      <c r="Q38" s="30">
        <v>0.593749999999999</v>
      </c>
    </row>
    <row r="39" spans="10:17" x14ac:dyDescent="0.25">
      <c r="Q39" s="30">
        <v>0.60416666666666596</v>
      </c>
    </row>
    <row r="40" spans="10:17" x14ac:dyDescent="0.25">
      <c r="Q40" s="30">
        <v>0.61458333333333304</v>
      </c>
    </row>
    <row r="41" spans="10:17" x14ac:dyDescent="0.25">
      <c r="Q41" s="30">
        <v>0.624999999999999</v>
      </c>
    </row>
    <row r="42" spans="10:17" x14ac:dyDescent="0.25">
      <c r="Q42" s="30">
        <v>0.63541666666666596</v>
      </c>
    </row>
    <row r="43" spans="10:17" x14ac:dyDescent="0.25">
      <c r="Q43" s="30">
        <v>0.64583333333333304</v>
      </c>
    </row>
    <row r="44" spans="10:17" x14ac:dyDescent="0.25">
      <c r="Q44" s="30">
        <v>0.656249999999999</v>
      </c>
    </row>
    <row r="45" spans="10:17" x14ac:dyDescent="0.25">
      <c r="Q45" s="30">
        <v>0.66666666666666596</v>
      </c>
    </row>
    <row r="46" spans="10:17" x14ac:dyDescent="0.25">
      <c r="Q46" s="30">
        <v>0.67708333333333304</v>
      </c>
    </row>
    <row r="47" spans="10:17" x14ac:dyDescent="0.25">
      <c r="Q47" s="30">
        <v>0.687499999999999</v>
      </c>
    </row>
    <row r="48" spans="10:17" x14ac:dyDescent="0.25">
      <c r="Q48" s="30">
        <v>0.69791666666666596</v>
      </c>
    </row>
    <row r="49" spans="17:17" x14ac:dyDescent="0.25">
      <c r="Q49" s="30">
        <v>0.70833333333333304</v>
      </c>
    </row>
    <row r="50" spans="17:17" x14ac:dyDescent="0.25">
      <c r="Q50" s="30">
        <v>0.718749999999999</v>
      </c>
    </row>
    <row r="51" spans="17:17" x14ac:dyDescent="0.25">
      <c r="Q51" s="30">
        <v>0.72916666666666596</v>
      </c>
    </row>
    <row r="52" spans="17:17" x14ac:dyDescent="0.25">
      <c r="Q52" s="30">
        <v>0.73958333333333304</v>
      </c>
    </row>
    <row r="53" spans="17:17" x14ac:dyDescent="0.25">
      <c r="Q53" s="30">
        <v>0.749999999999999</v>
      </c>
    </row>
    <row r="54" spans="17:17" x14ac:dyDescent="0.25">
      <c r="Q54" s="30">
        <v>0.76041666666666596</v>
      </c>
    </row>
    <row r="55" spans="17:17" x14ac:dyDescent="0.25">
      <c r="Q55" s="30">
        <v>0.77083333333333304</v>
      </c>
    </row>
    <row r="56" spans="17:17" x14ac:dyDescent="0.25">
      <c r="Q56" s="30">
        <v>0.781249999999999</v>
      </c>
    </row>
    <row r="57" spans="17:17" x14ac:dyDescent="0.25">
      <c r="Q57" s="30">
        <v>0.79166666666666596</v>
      </c>
    </row>
    <row r="58" spans="17:17" x14ac:dyDescent="0.25">
      <c r="Q58" s="30">
        <v>0.80208333333333204</v>
      </c>
    </row>
    <row r="59" spans="17:17" x14ac:dyDescent="0.25">
      <c r="Q59" s="30">
        <v>0.812499999999999</v>
      </c>
    </row>
    <row r="60" spans="17:17" x14ac:dyDescent="0.25">
      <c r="Q60" s="30">
        <v>0.82291666666666596</v>
      </c>
    </row>
    <row r="61" spans="17:17" x14ac:dyDescent="0.25">
      <c r="Q61" s="30">
        <v>0.83333333333333204</v>
      </c>
    </row>
    <row r="62" spans="17:17" x14ac:dyDescent="0.25">
      <c r="Q62" s="30">
        <v>0.843749999999999</v>
      </c>
    </row>
    <row r="63" spans="17:17" x14ac:dyDescent="0.25">
      <c r="Q63" s="30">
        <v>0.85416666666666596</v>
      </c>
    </row>
    <row r="64" spans="17:17" x14ac:dyDescent="0.25">
      <c r="Q64" s="30">
        <v>0.86458333333333204</v>
      </c>
    </row>
    <row r="65" spans="17:17" x14ac:dyDescent="0.25">
      <c r="Q65" s="30">
        <v>0.874999999999999</v>
      </c>
    </row>
    <row r="66" spans="17:17" x14ac:dyDescent="0.25">
      <c r="Q66" s="30">
        <v>0.88541666666666596</v>
      </c>
    </row>
    <row r="67" spans="17:17" x14ac:dyDescent="0.25">
      <c r="Q67" s="30">
        <v>0.89583333333333204</v>
      </c>
    </row>
    <row r="68" spans="17:17" x14ac:dyDescent="0.25">
      <c r="Q68" s="30">
        <v>0.906249999999999</v>
      </c>
    </row>
    <row r="69" spans="17:17" x14ac:dyDescent="0.25">
      <c r="Q69" s="30">
        <v>0.91666666666666596</v>
      </c>
    </row>
    <row r="70" spans="17:17" x14ac:dyDescent="0.25">
      <c r="Q70" s="30">
        <v>0.92708333333333204</v>
      </c>
    </row>
    <row r="71" spans="17:17" x14ac:dyDescent="0.25">
      <c r="Q71" s="30">
        <v>0.937499999999999</v>
      </c>
    </row>
    <row r="72" spans="17:17" x14ac:dyDescent="0.25">
      <c r="Q72" s="30">
        <v>0.94791666666666596</v>
      </c>
    </row>
    <row r="73" spans="17:17" x14ac:dyDescent="0.25">
      <c r="Q73" s="30">
        <v>0.95833333333333204</v>
      </c>
    </row>
    <row r="74" spans="17:17" x14ac:dyDescent="0.25">
      <c r="Q74" s="30">
        <v>0.968749999999999</v>
      </c>
    </row>
    <row r="75" spans="17:17" x14ac:dyDescent="0.25">
      <c r="Q75" s="30">
        <v>0.97916666666666596</v>
      </c>
    </row>
    <row r="76" spans="17:17" x14ac:dyDescent="0.25">
      <c r="Q76" s="30">
        <v>0.98958333333333204</v>
      </c>
    </row>
    <row r="77" spans="17:17" x14ac:dyDescent="0.25">
      <c r="Q77" s="30">
        <v>0.999999999999999</v>
      </c>
    </row>
    <row r="78" spans="17:17" x14ac:dyDescent="0.25">
      <c r="Q78" s="30">
        <v>1.0104166666666701</v>
      </c>
    </row>
    <row r="79" spans="17:17" x14ac:dyDescent="0.25">
      <c r="Q79" s="30">
        <v>1.0208333333333299</v>
      </c>
    </row>
    <row r="80" spans="17:17" x14ac:dyDescent="0.25">
      <c r="Q80" s="30">
        <v>1.03125</v>
      </c>
    </row>
    <row r="81" spans="17:17" x14ac:dyDescent="0.25">
      <c r="Q81" s="30">
        <v>1.0416666666666701</v>
      </c>
    </row>
    <row r="82" spans="17:17" x14ac:dyDescent="0.25">
      <c r="Q82" s="30">
        <v>1.0520833333333299</v>
      </c>
    </row>
    <row r="83" spans="17:17" x14ac:dyDescent="0.25">
      <c r="Q83" s="30">
        <v>1.0625</v>
      </c>
    </row>
    <row r="84" spans="17:17" x14ac:dyDescent="0.25">
      <c r="Q84" s="30">
        <v>1.0729166666666701</v>
      </c>
    </row>
    <row r="85" spans="17:17" x14ac:dyDescent="0.25">
      <c r="Q85" s="30">
        <v>1.0833333333333299</v>
      </c>
    </row>
    <row r="86" spans="17:17" x14ac:dyDescent="0.25">
      <c r="Q86" s="30">
        <v>1.09375</v>
      </c>
    </row>
    <row r="87" spans="17:17" x14ac:dyDescent="0.25">
      <c r="Q87" s="30">
        <v>1.1041666666666701</v>
      </c>
    </row>
    <row r="88" spans="17:17" x14ac:dyDescent="0.25">
      <c r="Q88" s="30">
        <v>1.1145833333333299</v>
      </c>
    </row>
    <row r="89" spans="17:17" x14ac:dyDescent="0.25">
      <c r="Q89" s="30">
        <v>1.125</v>
      </c>
    </row>
    <row r="90" spans="17:17" x14ac:dyDescent="0.25">
      <c r="Q90" s="30">
        <v>1.1354166666666701</v>
      </c>
    </row>
    <row r="91" spans="17:17" x14ac:dyDescent="0.25">
      <c r="Q91" s="30">
        <v>1.1458333333333299</v>
      </c>
    </row>
    <row r="92" spans="17:17" x14ac:dyDescent="0.25">
      <c r="Q92" s="30">
        <v>1.15625</v>
      </c>
    </row>
    <row r="93" spans="17:17" x14ac:dyDescent="0.25">
      <c r="Q93" s="30">
        <v>1.1666666666666701</v>
      </c>
    </row>
    <row r="94" spans="17:17" x14ac:dyDescent="0.25">
      <c r="Q94" s="30">
        <v>1.1770833333333299</v>
      </c>
    </row>
    <row r="95" spans="17:17" x14ac:dyDescent="0.25">
      <c r="Q95" s="30">
        <v>1.1875</v>
      </c>
    </row>
    <row r="96" spans="17:17" x14ac:dyDescent="0.25">
      <c r="Q96" s="30">
        <v>1.1979166666666701</v>
      </c>
    </row>
    <row r="97" spans="17:17" x14ac:dyDescent="0.25">
      <c r="Q97" s="30">
        <v>1.2083333333333299</v>
      </c>
    </row>
    <row r="98" spans="17:17" x14ac:dyDescent="0.25">
      <c r="Q98" s="30">
        <v>1.21875</v>
      </c>
    </row>
    <row r="99" spans="17:17" x14ac:dyDescent="0.25">
      <c r="Q99" s="30">
        <v>1.2291666666666601</v>
      </c>
    </row>
    <row r="100" spans="17:17" x14ac:dyDescent="0.25">
      <c r="Q100" s="30">
        <v>1.2395833333333299</v>
      </c>
    </row>
    <row r="101" spans="17:17" x14ac:dyDescent="0.25">
      <c r="Q101" s="30">
        <v>1.25</v>
      </c>
    </row>
    <row r="102" spans="17:17" x14ac:dyDescent="0.25">
      <c r="Q102" s="30">
        <v>1.2604166666666601</v>
      </c>
    </row>
    <row r="103" spans="17:17" x14ac:dyDescent="0.25">
      <c r="Q103" s="30">
        <v>1.2708333333333299</v>
      </c>
    </row>
    <row r="104" spans="17:17" x14ac:dyDescent="0.25">
      <c r="Q104" s="30">
        <v>1.28125</v>
      </c>
    </row>
    <row r="105" spans="17:17" x14ac:dyDescent="0.25">
      <c r="Q105" s="30">
        <v>1.2916666666666601</v>
      </c>
    </row>
    <row r="106" spans="17:17" x14ac:dyDescent="0.25">
      <c r="Q106" s="30">
        <v>1.3020833333333299</v>
      </c>
    </row>
    <row r="107" spans="17:17" x14ac:dyDescent="0.25">
      <c r="Q107" s="30">
        <v>1.3125</v>
      </c>
    </row>
    <row r="108" spans="17:17" x14ac:dyDescent="0.25">
      <c r="Q108" s="30">
        <v>1.3229166666666601</v>
      </c>
    </row>
    <row r="109" spans="17:17" x14ac:dyDescent="0.25">
      <c r="Q109" s="30">
        <v>1.3333333333333299</v>
      </c>
    </row>
    <row r="110" spans="17:17" x14ac:dyDescent="0.25">
      <c r="Q110" s="30">
        <v>1.34375</v>
      </c>
    </row>
    <row r="111" spans="17:17" x14ac:dyDescent="0.25">
      <c r="Q111" s="30">
        <v>1.3541666666666601</v>
      </c>
    </row>
    <row r="112" spans="17:17" x14ac:dyDescent="0.25">
      <c r="Q112" s="30">
        <v>1.3645833333333299</v>
      </c>
    </row>
    <row r="113" spans="17:17" x14ac:dyDescent="0.25">
      <c r="Q113" s="30">
        <v>1.375</v>
      </c>
    </row>
    <row r="114" spans="17:17" x14ac:dyDescent="0.25">
      <c r="Q114" s="30">
        <v>1.3854166666666601</v>
      </c>
    </row>
    <row r="115" spans="17:17" x14ac:dyDescent="0.25">
      <c r="Q115" s="30">
        <v>1.3958333333333299</v>
      </c>
    </row>
    <row r="116" spans="17:17" x14ac:dyDescent="0.25">
      <c r="Q116" s="30">
        <v>1.40625</v>
      </c>
    </row>
    <row r="117" spans="17:17" x14ac:dyDescent="0.25">
      <c r="Q117" s="30">
        <v>1.4166666666666601</v>
      </c>
    </row>
    <row r="118" spans="17:17" x14ac:dyDescent="0.25">
      <c r="Q118" s="30">
        <v>1.4270833333333299</v>
      </c>
    </row>
    <row r="119" spans="17:17" x14ac:dyDescent="0.25">
      <c r="Q119" s="30">
        <v>1.4375</v>
      </c>
    </row>
    <row r="120" spans="17:17" x14ac:dyDescent="0.25">
      <c r="Q120" s="30">
        <v>1.4479166666666601</v>
      </c>
    </row>
    <row r="121" spans="17:17" x14ac:dyDescent="0.25">
      <c r="Q121" s="30">
        <v>1.4583333333333299</v>
      </c>
    </row>
    <row r="122" spans="17:17" x14ac:dyDescent="0.25">
      <c r="Q122" s="30">
        <v>1.46875</v>
      </c>
    </row>
    <row r="123" spans="17:17" x14ac:dyDescent="0.25">
      <c r="Q123" s="30">
        <v>1.4791666666666601</v>
      </c>
    </row>
    <row r="124" spans="17:17" x14ac:dyDescent="0.25">
      <c r="Q124" s="30">
        <v>1.4895833333333299</v>
      </c>
    </row>
    <row r="125" spans="17:17" x14ac:dyDescent="0.25">
      <c r="Q125" s="30">
        <v>1.5</v>
      </c>
    </row>
    <row r="126" spans="17:17" x14ac:dyDescent="0.25">
      <c r="Q126" s="30">
        <v>1.5104166666666601</v>
      </c>
    </row>
    <row r="127" spans="17:17" x14ac:dyDescent="0.25">
      <c r="Q127" s="30">
        <v>1.5208333333333299</v>
      </c>
    </row>
    <row r="128" spans="17:17" x14ac:dyDescent="0.25">
      <c r="Q128" s="30">
        <v>1.53125</v>
      </c>
    </row>
    <row r="129" spans="17:17" x14ac:dyDescent="0.25">
      <c r="Q129" s="30">
        <v>1.5416666666666601</v>
      </c>
    </row>
    <row r="130" spans="17:17" x14ac:dyDescent="0.25">
      <c r="Q130" s="30">
        <v>1.5520833333333299</v>
      </c>
    </row>
    <row r="131" spans="17:17" x14ac:dyDescent="0.25">
      <c r="Q131" s="30">
        <v>1.5625</v>
      </c>
    </row>
    <row r="132" spans="17:17" x14ac:dyDescent="0.25">
      <c r="Q132" s="30">
        <v>1.5729166666666601</v>
      </c>
    </row>
    <row r="133" spans="17:17" x14ac:dyDescent="0.25">
      <c r="Q133" s="30">
        <v>1.5833333333333299</v>
      </c>
    </row>
    <row r="134" spans="17:17" x14ac:dyDescent="0.25">
      <c r="Q134" s="30">
        <v>1.59375</v>
      </c>
    </row>
    <row r="135" spans="17:17" x14ac:dyDescent="0.25">
      <c r="Q135" s="30">
        <v>1.6041666666666601</v>
      </c>
    </row>
    <row r="136" spans="17:17" x14ac:dyDescent="0.25">
      <c r="Q136" s="30">
        <v>1.6145833333333299</v>
      </c>
    </row>
    <row r="137" spans="17:17" x14ac:dyDescent="0.25">
      <c r="Q137" s="30">
        <v>1.625</v>
      </c>
    </row>
    <row r="138" spans="17:17" x14ac:dyDescent="0.25">
      <c r="Q138" s="30">
        <v>1.6354166666666601</v>
      </c>
    </row>
    <row r="139" spans="17:17" x14ac:dyDescent="0.25">
      <c r="Q139" s="30">
        <v>1.6458333333333299</v>
      </c>
    </row>
    <row r="140" spans="17:17" x14ac:dyDescent="0.25">
      <c r="Q140" s="30">
        <v>1.65625</v>
      </c>
    </row>
    <row r="141" spans="17:17" x14ac:dyDescent="0.25">
      <c r="Q141" s="30">
        <v>1.6666666666666601</v>
      </c>
    </row>
    <row r="142" spans="17:17" x14ac:dyDescent="0.25">
      <c r="Q142" s="30">
        <v>1.6770833333333299</v>
      </c>
    </row>
    <row r="143" spans="17:17" x14ac:dyDescent="0.25">
      <c r="Q143" s="30">
        <v>1.6875</v>
      </c>
    </row>
    <row r="144" spans="17:17" x14ac:dyDescent="0.25">
      <c r="Q144" s="30">
        <v>1.6979166666666601</v>
      </c>
    </row>
    <row r="145" spans="17:17" x14ac:dyDescent="0.25">
      <c r="Q145" s="30">
        <v>1.7083333333333299</v>
      </c>
    </row>
    <row r="146" spans="17:17" x14ac:dyDescent="0.25">
      <c r="Q146" s="30">
        <v>1.71875</v>
      </c>
    </row>
    <row r="147" spans="17:17" x14ac:dyDescent="0.25">
      <c r="Q147" s="30">
        <v>1.7291666666666601</v>
      </c>
    </row>
    <row r="148" spans="17:17" x14ac:dyDescent="0.25">
      <c r="Q148" s="30">
        <v>1.7395833333333299</v>
      </c>
    </row>
    <row r="149" spans="17:17" x14ac:dyDescent="0.25">
      <c r="Q149" s="30">
        <v>1.75</v>
      </c>
    </row>
    <row r="150" spans="17:17" x14ac:dyDescent="0.25">
      <c r="Q150" s="30">
        <v>1.7604166666666601</v>
      </c>
    </row>
    <row r="151" spans="17:17" x14ac:dyDescent="0.25">
      <c r="Q151" s="30">
        <v>1.7708333333333299</v>
      </c>
    </row>
    <row r="152" spans="17:17" x14ac:dyDescent="0.25">
      <c r="Q152" s="30">
        <v>1.78125</v>
      </c>
    </row>
    <row r="153" spans="17:17" x14ac:dyDescent="0.25">
      <c r="Q153" s="30">
        <v>1.7916666666666601</v>
      </c>
    </row>
    <row r="154" spans="17:17" x14ac:dyDescent="0.25">
      <c r="Q154" s="30">
        <v>1.8020833333333299</v>
      </c>
    </row>
    <row r="155" spans="17:17" x14ac:dyDescent="0.25">
      <c r="Q155" s="30">
        <v>1.8125</v>
      </c>
    </row>
    <row r="156" spans="17:17" x14ac:dyDescent="0.25">
      <c r="Q156" s="30">
        <v>1.8229166666666601</v>
      </c>
    </row>
    <row r="157" spans="17:17" x14ac:dyDescent="0.25">
      <c r="Q157" s="30">
        <v>1.8333333333333299</v>
      </c>
    </row>
    <row r="158" spans="17:17" x14ac:dyDescent="0.25">
      <c r="Q158" s="30">
        <v>1.84375</v>
      </c>
    </row>
    <row r="159" spans="17:17" x14ac:dyDescent="0.25">
      <c r="Q159" s="30">
        <v>1.8541666666666601</v>
      </c>
    </row>
    <row r="160" spans="17:17" x14ac:dyDescent="0.25">
      <c r="Q160" s="30">
        <v>1.8645833333333299</v>
      </c>
    </row>
    <row r="161" spans="17:17" x14ac:dyDescent="0.25">
      <c r="Q161" s="30">
        <v>1.875</v>
      </c>
    </row>
    <row r="162" spans="17:17" x14ac:dyDescent="0.25">
      <c r="Q162" s="30">
        <v>1.8854166666666601</v>
      </c>
    </row>
    <row r="163" spans="17:17" x14ac:dyDescent="0.25">
      <c r="Q163" s="30">
        <v>1.8958333333333299</v>
      </c>
    </row>
    <row r="164" spans="17:17" x14ac:dyDescent="0.25">
      <c r="Q164" s="30">
        <v>1.90625</v>
      </c>
    </row>
    <row r="165" spans="17:17" x14ac:dyDescent="0.25">
      <c r="Q165" s="30">
        <v>1.9166666666666601</v>
      </c>
    </row>
    <row r="166" spans="17:17" x14ac:dyDescent="0.25">
      <c r="Q166" s="30">
        <v>1.9270833333333299</v>
      </c>
    </row>
    <row r="167" spans="17:17" x14ac:dyDescent="0.25">
      <c r="Q167" s="30">
        <v>1.9375</v>
      </c>
    </row>
    <row r="168" spans="17:17" x14ac:dyDescent="0.25">
      <c r="Q168" s="30">
        <v>1.9479166666666601</v>
      </c>
    </row>
    <row r="169" spans="17:17" x14ac:dyDescent="0.25">
      <c r="Q169" s="30">
        <v>1.9583333333333299</v>
      </c>
    </row>
    <row r="170" spans="17:17" x14ac:dyDescent="0.25">
      <c r="Q170" s="30">
        <v>1.96875</v>
      </c>
    </row>
    <row r="171" spans="17:17" x14ac:dyDescent="0.25">
      <c r="Q171" s="30">
        <v>1.9791666666666601</v>
      </c>
    </row>
    <row r="172" spans="17:17" x14ac:dyDescent="0.25">
      <c r="Q172" s="30">
        <v>1.9895833333333299</v>
      </c>
    </row>
    <row r="173" spans="17:17" x14ac:dyDescent="0.25">
      <c r="Q173" s="30">
        <v>2</v>
      </c>
    </row>
    <row r="174" spans="17:17" x14ac:dyDescent="0.25">
      <c r="Q174" s="30">
        <v>2.0104166666666599</v>
      </c>
    </row>
    <row r="175" spans="17:17" x14ac:dyDescent="0.25">
      <c r="Q175" s="30">
        <v>2.0208333333333299</v>
      </c>
    </row>
    <row r="176" spans="17:17" x14ac:dyDescent="0.25">
      <c r="Q176" s="30">
        <v>2.0312499999999898</v>
      </c>
    </row>
    <row r="177" spans="17:17" x14ac:dyDescent="0.25">
      <c r="Q177" s="30">
        <v>2.0416666666666599</v>
      </c>
    </row>
    <row r="178" spans="17:17" x14ac:dyDescent="0.25">
      <c r="Q178" s="30">
        <v>2.0520833333333299</v>
      </c>
    </row>
    <row r="179" spans="17:17" x14ac:dyDescent="0.25">
      <c r="Q179" s="30">
        <v>2.0624999999999898</v>
      </c>
    </row>
    <row r="180" spans="17:17" x14ac:dyDescent="0.25">
      <c r="Q180" s="30">
        <v>2.0729166666666599</v>
      </c>
    </row>
    <row r="181" spans="17:17" x14ac:dyDescent="0.25">
      <c r="Q181" s="30">
        <v>2.0833333333333299</v>
      </c>
    </row>
  </sheetData>
  <mergeCells count="10">
    <mergeCell ref="P1:P6"/>
    <mergeCell ref="K1:K6"/>
    <mergeCell ref="L1:L6"/>
    <mergeCell ref="M1:M6"/>
    <mergeCell ref="N1:N6"/>
    <mergeCell ref="E1:E2"/>
    <mergeCell ref="F1:F2"/>
    <mergeCell ref="G1:G2"/>
    <mergeCell ref="H1:H2"/>
    <mergeCell ref="O1:O6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V1</vt:lpstr>
      <vt:lpstr>Route card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Hunt</dc:creator>
  <cp:lastModifiedBy>Julie Hunt</cp:lastModifiedBy>
  <cp:lastPrinted>2020-09-27T17:00:57Z</cp:lastPrinted>
  <dcterms:created xsi:type="dcterms:W3CDTF">2020-09-03T12:29:40Z</dcterms:created>
  <dcterms:modified xsi:type="dcterms:W3CDTF">2021-01-09T16:57:24Z</dcterms:modified>
</cp:coreProperties>
</file>